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0.1.75\d\FSA charges\2022-23\Q4\Annexures\"/>
    </mc:Choice>
  </mc:AlternateContent>
  <xr:revisionPtr revIDLastSave="0" documentId="13_ncr:1_{3DE3EE87-A7FE-4E62-95AB-C10592990B96}" xr6:coauthVersionLast="47" xr6:coauthVersionMax="47" xr10:uidLastSave="{00000000-0000-0000-0000-000000000000}"/>
  <bookViews>
    <workbookView xWindow="-120" yWindow="-120" windowWidth="24240" windowHeight="13140" activeTab="4" xr2:uid="{00000000-000D-0000-FFFF-FFFF00000000}"/>
  </bookViews>
  <sheets>
    <sheet name="Jan" sheetId="1" r:id="rId1"/>
    <sheet name="Feb" sheetId="2" r:id="rId2"/>
    <sheet name="Mar" sheetId="3" r:id="rId3"/>
    <sheet name="March arrears" sheetId="5" r:id="rId4"/>
    <sheet name="CP Q4 TOTAL" sheetId="4" r:id="rId5"/>
  </sheets>
  <definedNames>
    <definedName name="_xlnm.Print_Area" localSheetId="4">'CP Q4 TOTAL'!$A$2:$Y$83</definedName>
    <definedName name="_xlnm.Print_Area" localSheetId="1">Feb!$A$1:$Y$83</definedName>
    <definedName name="_xlnm.Print_Area" localSheetId="0">Jan!$A$1:$Y$79</definedName>
    <definedName name="_xlnm.Print_Area" localSheetId="2">Mar!$A$2:$Y$77</definedName>
    <definedName name="_xlnm.Print_Titles" localSheetId="4">'CP Q4 TOTAL'!$1:$5</definedName>
    <definedName name="_xlnm.Print_Titles" localSheetId="1">Feb!$1:$5</definedName>
    <definedName name="_xlnm.Print_Titles" localSheetId="0">Jan!$1:$5</definedName>
    <definedName name="_xlnm.Print_Titles" localSheetId="2">Mar!$1:$5</definedName>
    <definedName name="_xlnm.Print_Titles" localSheetId="3">'March arrears'!$1:$2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4" l="1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E75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E73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E67" i="4"/>
  <c r="E68" i="4"/>
  <c r="E69" i="4"/>
  <c r="E66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E62" i="4"/>
  <c r="E63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E61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E60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E59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E56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E55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E54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E53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E51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E7" i="4"/>
  <c r="F7" i="4"/>
  <c r="E8" i="4"/>
  <c r="F8" i="4"/>
  <c r="E9" i="4"/>
  <c r="F9" i="4"/>
  <c r="E10" i="4"/>
  <c r="F10" i="4"/>
  <c r="E11" i="4"/>
  <c r="F11" i="4"/>
  <c r="E12" i="4"/>
  <c r="F12" i="4"/>
  <c r="E13" i="4"/>
  <c r="F13" i="4"/>
  <c r="F6" i="4"/>
  <c r="E6" i="4"/>
  <c r="I94" i="4"/>
  <c r="I95" i="4" s="1"/>
  <c r="E59" i="5" l="1"/>
  <c r="D59" i="5"/>
  <c r="C59" i="5"/>
  <c r="F70" i="4"/>
  <c r="H70" i="4"/>
  <c r="I70" i="4"/>
  <c r="K70" i="4"/>
  <c r="L70" i="4"/>
  <c r="M70" i="4"/>
  <c r="N70" i="4"/>
  <c r="O70" i="4"/>
  <c r="Q70" i="4"/>
  <c r="R70" i="4"/>
  <c r="T70" i="4"/>
  <c r="U70" i="4"/>
  <c r="E70" i="4"/>
  <c r="F57" i="4"/>
  <c r="H57" i="4"/>
  <c r="I57" i="4"/>
  <c r="K57" i="4"/>
  <c r="L57" i="4"/>
  <c r="N57" i="4"/>
  <c r="O57" i="4"/>
  <c r="Q57" i="4"/>
  <c r="R57" i="4"/>
  <c r="T57" i="4"/>
  <c r="U57" i="4"/>
  <c r="E57" i="4"/>
  <c r="F48" i="4"/>
  <c r="H48" i="4"/>
  <c r="I48" i="4"/>
  <c r="K48" i="4"/>
  <c r="L48" i="4"/>
  <c r="N48" i="4"/>
  <c r="O48" i="4"/>
  <c r="Q48" i="4"/>
  <c r="R48" i="4"/>
  <c r="T48" i="4"/>
  <c r="U48" i="4"/>
  <c r="W48" i="4"/>
  <c r="E48" i="4"/>
  <c r="F41" i="4"/>
  <c r="H41" i="4"/>
  <c r="I41" i="4"/>
  <c r="K41" i="4"/>
  <c r="L41" i="4"/>
  <c r="N41" i="4"/>
  <c r="O41" i="4"/>
  <c r="Q41" i="4"/>
  <c r="R41" i="4"/>
  <c r="T41" i="4"/>
  <c r="U41" i="4"/>
  <c r="E41" i="4"/>
  <c r="F21" i="4"/>
  <c r="H21" i="4"/>
  <c r="H23" i="4" s="1"/>
  <c r="I21" i="4"/>
  <c r="K21" i="4"/>
  <c r="L21" i="4"/>
  <c r="N21" i="4"/>
  <c r="O21" i="4"/>
  <c r="Q21" i="4"/>
  <c r="R21" i="4"/>
  <c r="R23" i="4" s="1"/>
  <c r="T21" i="4"/>
  <c r="U21" i="4"/>
  <c r="E21" i="4"/>
  <c r="E14" i="4"/>
  <c r="F14" i="4"/>
  <c r="H14" i="4"/>
  <c r="I14" i="4"/>
  <c r="I23" i="4" s="1"/>
  <c r="K14" i="4"/>
  <c r="L14" i="4"/>
  <c r="N14" i="4"/>
  <c r="O14" i="4"/>
  <c r="O23" i="4" s="1"/>
  <c r="Q14" i="4"/>
  <c r="Q23" i="4" s="1"/>
  <c r="R14" i="4"/>
  <c r="T14" i="4"/>
  <c r="U14" i="4"/>
  <c r="W21" i="4"/>
  <c r="X21" i="4"/>
  <c r="W41" i="4"/>
  <c r="X41" i="4"/>
  <c r="X48" i="4"/>
  <c r="W57" i="4"/>
  <c r="X57" i="4"/>
  <c r="W64" i="4"/>
  <c r="X64" i="4"/>
  <c r="W70" i="4"/>
  <c r="X70" i="4"/>
  <c r="W71" i="4"/>
  <c r="X71" i="4"/>
  <c r="X14" i="4"/>
  <c r="W14" i="4"/>
  <c r="V71" i="4"/>
  <c r="V70" i="4"/>
  <c r="V64" i="4"/>
  <c r="V57" i="4"/>
  <c r="V48" i="4"/>
  <c r="V41" i="4"/>
  <c r="V21" i="4"/>
  <c r="S71" i="4"/>
  <c r="S70" i="4"/>
  <c r="S64" i="4"/>
  <c r="S57" i="4"/>
  <c r="S48" i="4"/>
  <c r="S41" i="4"/>
  <c r="S21" i="4"/>
  <c r="S14" i="4"/>
  <c r="P71" i="4"/>
  <c r="P70" i="4"/>
  <c r="P64" i="4"/>
  <c r="Y64" i="4" s="1"/>
  <c r="P57" i="4"/>
  <c r="P48" i="4"/>
  <c r="P41" i="4"/>
  <c r="P21" i="4"/>
  <c r="P14" i="4"/>
  <c r="M71" i="4"/>
  <c r="M64" i="4"/>
  <c r="M57" i="4"/>
  <c r="M48" i="4"/>
  <c r="M41" i="4"/>
  <c r="M21" i="4"/>
  <c r="M14" i="4"/>
  <c r="J71" i="4"/>
  <c r="Y71" i="4" s="1"/>
  <c r="J70" i="4"/>
  <c r="J64" i="4"/>
  <c r="J57" i="4"/>
  <c r="J48" i="4"/>
  <c r="J41" i="4"/>
  <c r="J21" i="4"/>
  <c r="G21" i="4"/>
  <c r="G41" i="4"/>
  <c r="G48" i="4"/>
  <c r="G57" i="4"/>
  <c r="G64" i="4"/>
  <c r="G70" i="4"/>
  <c r="G71" i="4"/>
  <c r="I58" i="4" l="1"/>
  <c r="I65" i="4" s="1"/>
  <c r="I72" i="4" s="1"/>
  <c r="I74" i="4" s="1"/>
  <c r="I76" i="4" s="1"/>
  <c r="U23" i="4"/>
  <c r="U58" i="4" s="1"/>
  <c r="U65" i="4" s="1"/>
  <c r="U72" i="4" s="1"/>
  <c r="U74" i="4" s="1"/>
  <c r="U76" i="4" s="1"/>
  <c r="K23" i="4"/>
  <c r="K58" i="4" s="1"/>
  <c r="K65" i="4" s="1"/>
  <c r="K72" i="4" s="1"/>
  <c r="K74" i="4" s="1"/>
  <c r="K76" i="4" s="1"/>
  <c r="L23" i="4"/>
  <c r="L58" i="4" s="1"/>
  <c r="L65" i="4" s="1"/>
  <c r="L72" i="4" s="1"/>
  <c r="L74" i="4" s="1"/>
  <c r="L76" i="4" s="1"/>
  <c r="Q58" i="4"/>
  <c r="Q65" i="4" s="1"/>
  <c r="Q72" i="4" s="1"/>
  <c r="Q74" i="4" s="1"/>
  <c r="Q76" i="4" s="1"/>
  <c r="T23" i="4"/>
  <c r="T58" i="4" s="1"/>
  <c r="T65" i="4" s="1"/>
  <c r="T72" i="4" s="1"/>
  <c r="T74" i="4" s="1"/>
  <c r="T76" i="4" s="1"/>
  <c r="N23" i="4"/>
  <c r="N58" i="4" s="1"/>
  <c r="N65" i="4" s="1"/>
  <c r="N72" i="4" s="1"/>
  <c r="N74" i="4" s="1"/>
  <c r="N76" i="4" s="1"/>
  <c r="G14" i="4"/>
  <c r="G23" i="4" s="1"/>
  <c r="G58" i="4" s="1"/>
  <c r="G65" i="4" s="1"/>
  <c r="G72" i="4" s="1"/>
  <c r="G74" i="4" s="1"/>
  <c r="G76" i="4" s="1"/>
  <c r="F23" i="4"/>
  <c r="F58" i="4" s="1"/>
  <c r="F65" i="4" s="1"/>
  <c r="F72" i="4" s="1"/>
  <c r="F74" i="4" s="1"/>
  <c r="F76" i="4" s="1"/>
  <c r="E23" i="4"/>
  <c r="E58" i="4" s="1"/>
  <c r="E65" i="4" s="1"/>
  <c r="E72" i="4" s="1"/>
  <c r="E74" i="4" s="1"/>
  <c r="E76" i="4" s="1"/>
  <c r="M23" i="4"/>
  <c r="M58" i="4"/>
  <c r="M65" i="4" s="1"/>
  <c r="M72" i="4" s="1"/>
  <c r="M74" i="4" s="1"/>
  <c r="M76" i="4" s="1"/>
  <c r="X23" i="4"/>
  <c r="X58" i="4" s="1"/>
  <c r="X65" i="4" s="1"/>
  <c r="X72" i="4" s="1"/>
  <c r="X74" i="4" s="1"/>
  <c r="X76" i="4" s="1"/>
  <c r="O58" i="4"/>
  <c r="O65" i="4" s="1"/>
  <c r="O72" i="4" s="1"/>
  <c r="O74" i="4" s="1"/>
  <c r="O76" i="4" s="1"/>
  <c r="S23" i="4"/>
  <c r="S58" i="4" s="1"/>
  <c r="S65" i="4" s="1"/>
  <c r="S72" i="4" s="1"/>
  <c r="S74" i="4" s="1"/>
  <c r="S76" i="4" s="1"/>
  <c r="R58" i="4"/>
  <c r="R65" i="4" s="1"/>
  <c r="R72" i="4" s="1"/>
  <c r="R74" i="4" s="1"/>
  <c r="R76" i="4" s="1"/>
  <c r="P23" i="4"/>
  <c r="P58" i="4" s="1"/>
  <c r="P65" i="4" s="1"/>
  <c r="P72" i="4" s="1"/>
  <c r="P74" i="4" s="1"/>
  <c r="P76" i="4" s="1"/>
  <c r="W23" i="4"/>
  <c r="W58" i="4" s="1"/>
  <c r="W65" i="4" s="1"/>
  <c r="W72" i="4" s="1"/>
  <c r="W74" i="4" s="1"/>
  <c r="W76" i="4" s="1"/>
  <c r="H58" i="4"/>
  <c r="H65" i="4" s="1"/>
  <c r="H72" i="4" s="1"/>
  <c r="H74" i="4" s="1"/>
  <c r="H76" i="4" s="1"/>
  <c r="Y48" i="4"/>
  <c r="Y14" i="4"/>
  <c r="J14" i="4"/>
  <c r="J23" i="4"/>
  <c r="J58" i="4" s="1"/>
  <c r="J65" i="4" s="1"/>
  <c r="J72" i="4" s="1"/>
  <c r="J74" i="4" s="1"/>
  <c r="J76" i="4" s="1"/>
  <c r="V14" i="4"/>
  <c r="V23" i="4" s="1"/>
  <c r="V58" i="4" s="1"/>
  <c r="V65" i="4" s="1"/>
  <c r="V72" i="4" s="1"/>
  <c r="V74" i="4" s="1"/>
  <c r="V76" i="4" s="1"/>
  <c r="Y70" i="4"/>
  <c r="Y57" i="4"/>
  <c r="Y21" i="4"/>
  <c r="Y23" i="4" s="1"/>
  <c r="Y41" i="4"/>
  <c r="C41" i="4"/>
  <c r="C41" i="3"/>
  <c r="C41" i="2"/>
  <c r="C48" i="1"/>
  <c r="C41" i="1"/>
  <c r="Y78" i="4" l="1"/>
  <c r="Y79" i="4"/>
  <c r="Y58" i="4"/>
  <c r="Y65" i="4" s="1"/>
  <c r="Y72" i="4" s="1"/>
  <c r="Y74" i="4" s="1"/>
  <c r="Y76" i="4" s="1"/>
  <c r="Y82" i="4"/>
  <c r="I71" i="3" l="1"/>
  <c r="F70" i="3"/>
  <c r="I70" i="3"/>
  <c r="K70" i="3"/>
  <c r="L70" i="3"/>
  <c r="N70" i="3"/>
  <c r="O70" i="3"/>
  <c r="Q70" i="3"/>
  <c r="R70" i="3"/>
  <c r="S70" i="3"/>
  <c r="T70" i="3"/>
  <c r="T72" i="3" s="1"/>
  <c r="T74" i="3" s="1"/>
  <c r="T76" i="3" s="1"/>
  <c r="U70" i="3"/>
  <c r="E70" i="3"/>
  <c r="F57" i="3"/>
  <c r="I57" i="3"/>
  <c r="L57" i="3"/>
  <c r="L58" i="3" s="1"/>
  <c r="L65" i="3" s="1"/>
  <c r="N57" i="3"/>
  <c r="O57" i="3"/>
  <c r="Q57" i="3"/>
  <c r="R57" i="3"/>
  <c r="R58" i="3" s="1"/>
  <c r="R65" i="3" s="1"/>
  <c r="T57" i="3"/>
  <c r="U57" i="3"/>
  <c r="U58" i="3" s="1"/>
  <c r="U65" i="3" s="1"/>
  <c r="E57" i="3"/>
  <c r="F48" i="3"/>
  <c r="I48" i="3"/>
  <c r="L48" i="3"/>
  <c r="N48" i="3"/>
  <c r="O48" i="3"/>
  <c r="Q48" i="3"/>
  <c r="R48" i="3"/>
  <c r="T48" i="3"/>
  <c r="U48" i="3"/>
  <c r="E48" i="3"/>
  <c r="F41" i="3"/>
  <c r="I41" i="3"/>
  <c r="L41" i="3"/>
  <c r="N41" i="3"/>
  <c r="O41" i="3"/>
  <c r="Q41" i="3"/>
  <c r="R41" i="3"/>
  <c r="T41" i="3"/>
  <c r="U41" i="3"/>
  <c r="E41" i="3"/>
  <c r="L23" i="3"/>
  <c r="R23" i="3"/>
  <c r="F21" i="3"/>
  <c r="F23" i="3" s="1"/>
  <c r="F58" i="3" s="1"/>
  <c r="F65" i="3" s="1"/>
  <c r="I21" i="3"/>
  <c r="I23" i="3" s="1"/>
  <c r="K21" i="3"/>
  <c r="L21" i="3"/>
  <c r="N21" i="3"/>
  <c r="N23" i="3" s="1"/>
  <c r="N58" i="3" s="1"/>
  <c r="N65" i="3" s="1"/>
  <c r="O21" i="3"/>
  <c r="O23" i="3" s="1"/>
  <c r="Q21" i="3"/>
  <c r="Q23" i="3" s="1"/>
  <c r="R21" i="3"/>
  <c r="T21" i="3"/>
  <c r="T23" i="3" s="1"/>
  <c r="T58" i="3" s="1"/>
  <c r="T65" i="3" s="1"/>
  <c r="U21" i="3"/>
  <c r="U23" i="3" s="1"/>
  <c r="E21" i="3"/>
  <c r="F14" i="3"/>
  <c r="I14" i="3"/>
  <c r="L14" i="3"/>
  <c r="N14" i="3"/>
  <c r="O14" i="3"/>
  <c r="Q14" i="3"/>
  <c r="R14" i="3"/>
  <c r="T14" i="3"/>
  <c r="U14" i="3"/>
  <c r="X7" i="3"/>
  <c r="X8" i="3"/>
  <c r="X9" i="3"/>
  <c r="X10" i="3"/>
  <c r="X11" i="3"/>
  <c r="X12" i="3"/>
  <c r="X13" i="3"/>
  <c r="X15" i="3"/>
  <c r="X21" i="3" s="1"/>
  <c r="X16" i="3"/>
  <c r="X17" i="3"/>
  <c r="X18" i="3"/>
  <c r="X19" i="3"/>
  <c r="X20" i="3"/>
  <c r="X22" i="3"/>
  <c r="X24" i="3"/>
  <c r="X25" i="3"/>
  <c r="X26" i="3"/>
  <c r="X27" i="3"/>
  <c r="X28" i="3"/>
  <c r="X29" i="3"/>
  <c r="X41" i="3" s="1"/>
  <c r="X30" i="3"/>
  <c r="X31" i="3"/>
  <c r="X32" i="3"/>
  <c r="X33" i="3"/>
  <c r="X34" i="3"/>
  <c r="W35" i="3"/>
  <c r="X35" i="3"/>
  <c r="Y35" i="3"/>
  <c r="X36" i="3"/>
  <c r="X37" i="3"/>
  <c r="X38" i="3"/>
  <c r="X39" i="3"/>
  <c r="X40" i="3"/>
  <c r="X42" i="3"/>
  <c r="X43" i="3"/>
  <c r="X48" i="3" s="1"/>
  <c r="X44" i="3"/>
  <c r="X45" i="3"/>
  <c r="X46" i="3"/>
  <c r="X47" i="3"/>
  <c r="X49" i="3"/>
  <c r="X57" i="3" s="1"/>
  <c r="X50" i="3"/>
  <c r="W51" i="3"/>
  <c r="X51" i="3"/>
  <c r="W52" i="3"/>
  <c r="X52" i="3"/>
  <c r="W53" i="3"/>
  <c r="X53" i="3"/>
  <c r="X54" i="3"/>
  <c r="W55" i="3"/>
  <c r="X55" i="3"/>
  <c r="X56" i="3"/>
  <c r="X59" i="3"/>
  <c r="X60" i="3"/>
  <c r="W61" i="3"/>
  <c r="X61" i="3"/>
  <c r="X63" i="3"/>
  <c r="X66" i="3"/>
  <c r="X67" i="3"/>
  <c r="X68" i="3"/>
  <c r="X69" i="3"/>
  <c r="X71" i="3"/>
  <c r="W75" i="3"/>
  <c r="X75" i="3"/>
  <c r="X6" i="3"/>
  <c r="X14" i="3" s="1"/>
  <c r="V75" i="3"/>
  <c r="V73" i="3"/>
  <c r="V71" i="3"/>
  <c r="V69" i="3"/>
  <c r="V68" i="3"/>
  <c r="V67" i="3"/>
  <c r="V66" i="3"/>
  <c r="V70" i="3" s="1"/>
  <c r="V63" i="3"/>
  <c r="V61" i="3"/>
  <c r="V60" i="3"/>
  <c r="V59" i="3"/>
  <c r="V56" i="3"/>
  <c r="V55" i="3"/>
  <c r="V54" i="3"/>
  <c r="V53" i="3"/>
  <c r="V52" i="3"/>
  <c r="V51" i="3"/>
  <c r="V50" i="3"/>
  <c r="V49" i="3"/>
  <c r="V57" i="3" s="1"/>
  <c r="V47" i="3"/>
  <c r="V46" i="3"/>
  <c r="V45" i="3"/>
  <c r="V48" i="3" s="1"/>
  <c r="V44" i="3"/>
  <c r="V43" i="3"/>
  <c r="V42" i="3"/>
  <c r="V40" i="3"/>
  <c r="V39" i="3"/>
  <c r="V38" i="3"/>
  <c r="V37" i="3"/>
  <c r="V36" i="3"/>
  <c r="V34" i="3"/>
  <c r="V33" i="3"/>
  <c r="V32" i="3"/>
  <c r="V31" i="3"/>
  <c r="V30" i="3"/>
  <c r="V29" i="3"/>
  <c r="V28" i="3"/>
  <c r="V27" i="3"/>
  <c r="V26" i="3"/>
  <c r="V25" i="3"/>
  <c r="V24" i="3"/>
  <c r="V41" i="3" s="1"/>
  <c r="V22" i="3"/>
  <c r="V20" i="3"/>
  <c r="V19" i="3"/>
  <c r="V18" i="3"/>
  <c r="V17" i="3"/>
  <c r="V16" i="3"/>
  <c r="V15" i="3"/>
  <c r="V21" i="3" s="1"/>
  <c r="V13" i="3"/>
  <c r="V12" i="3"/>
  <c r="V11" i="3"/>
  <c r="V10" i="3"/>
  <c r="V9" i="3"/>
  <c r="V8" i="3"/>
  <c r="V7" i="3"/>
  <c r="V6" i="3"/>
  <c r="V14" i="3" s="1"/>
  <c r="S75" i="3"/>
  <c r="S73" i="3"/>
  <c r="S71" i="3"/>
  <c r="S69" i="3"/>
  <c r="S68" i="3"/>
  <c r="S67" i="3"/>
  <c r="S66" i="3"/>
  <c r="S63" i="3"/>
  <c r="S61" i="3"/>
  <c r="S60" i="3"/>
  <c r="S59" i="3"/>
  <c r="S56" i="3"/>
  <c r="S55" i="3"/>
  <c r="S54" i="3"/>
  <c r="S53" i="3"/>
  <c r="S52" i="3"/>
  <c r="S51" i="3"/>
  <c r="S50" i="3"/>
  <c r="S49" i="3"/>
  <c r="S57" i="3" s="1"/>
  <c r="S47" i="3"/>
  <c r="S46" i="3"/>
  <c r="S45" i="3"/>
  <c r="S44" i="3"/>
  <c r="S43" i="3"/>
  <c r="S48" i="3" s="1"/>
  <c r="S42" i="3"/>
  <c r="S40" i="3"/>
  <c r="S39" i="3"/>
  <c r="S38" i="3"/>
  <c r="S37" i="3"/>
  <c r="S36" i="3"/>
  <c r="S34" i="3"/>
  <c r="S33" i="3"/>
  <c r="S32" i="3"/>
  <c r="S31" i="3"/>
  <c r="S30" i="3"/>
  <c r="S29" i="3"/>
  <c r="S28" i="3"/>
  <c r="S27" i="3"/>
  <c r="S26" i="3"/>
  <c r="S25" i="3"/>
  <c r="S24" i="3"/>
  <c r="S41" i="3" s="1"/>
  <c r="S22" i="3"/>
  <c r="S23" i="3" s="1"/>
  <c r="S20" i="3"/>
  <c r="S19" i="3"/>
  <c r="S21" i="3" s="1"/>
  <c r="S18" i="3"/>
  <c r="S17" i="3"/>
  <c r="S16" i="3"/>
  <c r="S15" i="3"/>
  <c r="S13" i="3"/>
  <c r="S12" i="3"/>
  <c r="S11" i="3"/>
  <c r="S10" i="3"/>
  <c r="S9" i="3"/>
  <c r="S8" i="3"/>
  <c r="S7" i="3"/>
  <c r="S6" i="3"/>
  <c r="S14" i="3" s="1"/>
  <c r="P75" i="3"/>
  <c r="P73" i="3"/>
  <c r="P71" i="3"/>
  <c r="P69" i="3"/>
  <c r="P68" i="3"/>
  <c r="P67" i="3"/>
  <c r="P66" i="3"/>
  <c r="P70" i="3" s="1"/>
  <c r="P63" i="3"/>
  <c r="P61" i="3"/>
  <c r="P60" i="3"/>
  <c r="P59" i="3"/>
  <c r="P56" i="3"/>
  <c r="P55" i="3"/>
  <c r="P54" i="3"/>
  <c r="P53" i="3"/>
  <c r="P52" i="3"/>
  <c r="P51" i="3"/>
  <c r="P50" i="3"/>
  <c r="P49" i="3"/>
  <c r="P57" i="3" s="1"/>
  <c r="P47" i="3"/>
  <c r="P46" i="3"/>
  <c r="P45" i="3"/>
  <c r="P44" i="3"/>
  <c r="P43" i="3"/>
  <c r="P48" i="3" s="1"/>
  <c r="P42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5" i="3"/>
  <c r="P24" i="3"/>
  <c r="P41" i="3" s="1"/>
  <c r="P22" i="3"/>
  <c r="P20" i="3"/>
  <c r="P19" i="3"/>
  <c r="P18" i="3"/>
  <c r="P17" i="3"/>
  <c r="P16" i="3"/>
  <c r="P15" i="3"/>
  <c r="P21" i="3" s="1"/>
  <c r="P13" i="3"/>
  <c r="P12" i="3"/>
  <c r="P11" i="3"/>
  <c r="P10" i="3"/>
  <c r="P9" i="3"/>
  <c r="P8" i="3"/>
  <c r="P7" i="3"/>
  <c r="P6" i="3"/>
  <c r="P14" i="3" s="1"/>
  <c r="M75" i="3"/>
  <c r="M71" i="3"/>
  <c r="M69" i="3"/>
  <c r="M68" i="3"/>
  <c r="M67" i="3"/>
  <c r="M66" i="3"/>
  <c r="M61" i="3"/>
  <c r="M59" i="3"/>
  <c r="M55" i="3"/>
  <c r="M53" i="3"/>
  <c r="M52" i="3"/>
  <c r="M51" i="3"/>
  <c r="M40" i="3"/>
  <c r="M39" i="3"/>
  <c r="M38" i="3"/>
  <c r="M37" i="3"/>
  <c r="M36" i="3"/>
  <c r="M30" i="3"/>
  <c r="M29" i="3"/>
  <c r="M22" i="3"/>
  <c r="M20" i="3"/>
  <c r="M19" i="3"/>
  <c r="M18" i="3"/>
  <c r="M17" i="3"/>
  <c r="M16" i="3"/>
  <c r="M21" i="3" s="1"/>
  <c r="M15" i="3"/>
  <c r="J75" i="3"/>
  <c r="J61" i="3"/>
  <c r="J55" i="3"/>
  <c r="J53" i="3"/>
  <c r="J52" i="3"/>
  <c r="J51" i="3"/>
  <c r="G37" i="3"/>
  <c r="G38" i="3"/>
  <c r="G39" i="3"/>
  <c r="G40" i="3"/>
  <c r="G42" i="3"/>
  <c r="G43" i="3"/>
  <c r="G48" i="3" s="1"/>
  <c r="G44" i="3"/>
  <c r="G45" i="3"/>
  <c r="G46" i="3"/>
  <c r="G47" i="3"/>
  <c r="G49" i="3"/>
  <c r="G50" i="3"/>
  <c r="G51" i="3"/>
  <c r="G52" i="3"/>
  <c r="G53" i="3"/>
  <c r="G57" i="3" s="1"/>
  <c r="G54" i="3"/>
  <c r="G55" i="3"/>
  <c r="G56" i="3"/>
  <c r="G59" i="3"/>
  <c r="G60" i="3"/>
  <c r="G61" i="3"/>
  <c r="G63" i="3"/>
  <c r="G66" i="3"/>
  <c r="G70" i="3" s="1"/>
  <c r="G67" i="3"/>
  <c r="G68" i="3"/>
  <c r="G69" i="3"/>
  <c r="G71" i="3"/>
  <c r="G75" i="3"/>
  <c r="G36" i="3"/>
  <c r="G34" i="3"/>
  <c r="G9" i="3"/>
  <c r="G10" i="3"/>
  <c r="G11" i="3"/>
  <c r="G12" i="3"/>
  <c r="G13" i="3"/>
  <c r="G15" i="3"/>
  <c r="G21" i="3" s="1"/>
  <c r="G16" i="3"/>
  <c r="G17" i="3"/>
  <c r="G18" i="3"/>
  <c r="G19" i="3"/>
  <c r="G20" i="3"/>
  <c r="G22" i="3"/>
  <c r="G24" i="3"/>
  <c r="G41" i="3" s="1"/>
  <c r="G25" i="3"/>
  <c r="G26" i="3"/>
  <c r="G27" i="3"/>
  <c r="G28" i="3"/>
  <c r="G29" i="3"/>
  <c r="G30" i="3"/>
  <c r="G31" i="3"/>
  <c r="G32" i="3"/>
  <c r="G33" i="3"/>
  <c r="L72" i="3" l="1"/>
  <c r="V58" i="3"/>
  <c r="V65" i="3" s="1"/>
  <c r="V72" i="3" s="1"/>
  <c r="V74" i="3" s="1"/>
  <c r="V76" i="3" s="1"/>
  <c r="V23" i="3"/>
  <c r="X58" i="3"/>
  <c r="X65" i="3" s="1"/>
  <c r="I58" i="3"/>
  <c r="I65" i="3" s="1"/>
  <c r="I72" i="3" s="1"/>
  <c r="R72" i="3"/>
  <c r="R74" i="3" s="1"/>
  <c r="R76" i="3" s="1"/>
  <c r="F72" i="3"/>
  <c r="P23" i="3"/>
  <c r="P58" i="3" s="1"/>
  <c r="P65" i="3" s="1"/>
  <c r="P72" i="3" s="1"/>
  <c r="P74" i="3" s="1"/>
  <c r="P76" i="3" s="1"/>
  <c r="X23" i="3"/>
  <c r="Q58" i="3"/>
  <c r="Q65" i="3" s="1"/>
  <c r="Q72" i="3" s="1"/>
  <c r="Q74" i="3" s="1"/>
  <c r="Q76" i="3" s="1"/>
  <c r="O72" i="3"/>
  <c r="O74" i="3" s="1"/>
  <c r="O76" i="3" s="1"/>
  <c r="S58" i="3"/>
  <c r="S65" i="3" s="1"/>
  <c r="S72" i="3" s="1"/>
  <c r="S74" i="3" s="1"/>
  <c r="S76" i="3" s="1"/>
  <c r="O58" i="3"/>
  <c r="O65" i="3" s="1"/>
  <c r="U72" i="3"/>
  <c r="U74" i="3" s="1"/>
  <c r="U76" i="3" s="1"/>
  <c r="N72" i="3"/>
  <c r="N74" i="3" s="1"/>
  <c r="N76" i="3" s="1"/>
  <c r="Y75" i="3"/>
  <c r="M70" i="3"/>
  <c r="Y55" i="3"/>
  <c r="Y53" i="3"/>
  <c r="X70" i="3"/>
  <c r="Y51" i="3"/>
  <c r="Y52" i="3"/>
  <c r="Y61" i="3"/>
  <c r="F71" i="2"/>
  <c r="H71" i="2"/>
  <c r="I71" i="2"/>
  <c r="K71" i="2"/>
  <c r="L71" i="2"/>
  <c r="N71" i="2"/>
  <c r="O71" i="2"/>
  <c r="Q71" i="2"/>
  <c r="R71" i="2"/>
  <c r="T71" i="2"/>
  <c r="U71" i="2"/>
  <c r="E71" i="2"/>
  <c r="F68" i="2"/>
  <c r="H68" i="2"/>
  <c r="I68" i="2"/>
  <c r="K68" i="2"/>
  <c r="L68" i="2"/>
  <c r="N68" i="2"/>
  <c r="O68" i="2"/>
  <c r="Q68" i="2"/>
  <c r="R68" i="2"/>
  <c r="S68" i="2"/>
  <c r="T68" i="2"/>
  <c r="U68" i="2"/>
  <c r="E68" i="2"/>
  <c r="F55" i="2"/>
  <c r="H55" i="2"/>
  <c r="I55" i="2"/>
  <c r="L55" i="2"/>
  <c r="N55" i="2"/>
  <c r="O55" i="2"/>
  <c r="Q55" i="2"/>
  <c r="R55" i="2"/>
  <c r="T55" i="2"/>
  <c r="U55" i="2"/>
  <c r="E55" i="2"/>
  <c r="G42" i="2"/>
  <c r="F48" i="2"/>
  <c r="H48" i="2"/>
  <c r="I48" i="2"/>
  <c r="L48" i="2"/>
  <c r="N48" i="2"/>
  <c r="O48" i="2"/>
  <c r="Q48" i="2"/>
  <c r="R48" i="2"/>
  <c r="T48" i="2"/>
  <c r="U48" i="2"/>
  <c r="E48" i="2"/>
  <c r="F41" i="2"/>
  <c r="H41" i="2"/>
  <c r="I41" i="2"/>
  <c r="L41" i="2"/>
  <c r="N41" i="2"/>
  <c r="O41" i="2"/>
  <c r="Q41" i="2"/>
  <c r="R41" i="2"/>
  <c r="T41" i="2"/>
  <c r="U41" i="2"/>
  <c r="E41" i="2"/>
  <c r="T23" i="2"/>
  <c r="F21" i="2"/>
  <c r="F23" i="2" s="1"/>
  <c r="H21" i="2"/>
  <c r="H23" i="2" s="1"/>
  <c r="H56" i="2" s="1"/>
  <c r="H63" i="2" s="1"/>
  <c r="I21" i="2"/>
  <c r="I23" i="2" s="1"/>
  <c r="K21" i="2"/>
  <c r="L21" i="2"/>
  <c r="L23" i="2" s="1"/>
  <c r="N21" i="2"/>
  <c r="N23" i="2" s="1"/>
  <c r="O21" i="2"/>
  <c r="O23" i="2" s="1"/>
  <c r="Q21" i="2"/>
  <c r="R21" i="2"/>
  <c r="T21" i="2"/>
  <c r="U21" i="2"/>
  <c r="E21" i="2"/>
  <c r="F14" i="2"/>
  <c r="H14" i="2"/>
  <c r="I14" i="2"/>
  <c r="L14" i="2"/>
  <c r="N14" i="2"/>
  <c r="O14" i="2"/>
  <c r="Q14" i="2"/>
  <c r="Q23" i="2" s="1"/>
  <c r="R14" i="2"/>
  <c r="T14" i="2"/>
  <c r="U14" i="2"/>
  <c r="X7" i="2"/>
  <c r="X8" i="2"/>
  <c r="X9" i="2"/>
  <c r="X10" i="2"/>
  <c r="X11" i="2"/>
  <c r="X12" i="2"/>
  <c r="X13" i="2"/>
  <c r="W15" i="2"/>
  <c r="X15" i="2"/>
  <c r="W16" i="2"/>
  <c r="X16" i="2"/>
  <c r="W17" i="2"/>
  <c r="W21" i="2" s="1"/>
  <c r="X17" i="2"/>
  <c r="W18" i="2"/>
  <c r="X18" i="2"/>
  <c r="W19" i="2"/>
  <c r="X19" i="2"/>
  <c r="W20" i="2"/>
  <c r="X20" i="2"/>
  <c r="W22" i="2"/>
  <c r="X22" i="2"/>
  <c r="X24" i="2"/>
  <c r="X25" i="2"/>
  <c r="X26" i="2"/>
  <c r="X27" i="2"/>
  <c r="X28" i="2"/>
  <c r="W29" i="2"/>
  <c r="X29" i="2"/>
  <c r="W30" i="2"/>
  <c r="X30" i="2"/>
  <c r="X31" i="2"/>
  <c r="X32" i="2"/>
  <c r="X33" i="2"/>
  <c r="X34" i="2"/>
  <c r="W35" i="2"/>
  <c r="X35" i="2"/>
  <c r="Y35" i="2"/>
  <c r="W36" i="2"/>
  <c r="X36" i="2"/>
  <c r="W37" i="2"/>
  <c r="X37" i="2"/>
  <c r="W38" i="2"/>
  <c r="X38" i="2"/>
  <c r="W39" i="2"/>
  <c r="X39" i="2"/>
  <c r="W40" i="2"/>
  <c r="X40" i="2"/>
  <c r="X42" i="2"/>
  <c r="X43" i="2"/>
  <c r="X44" i="2"/>
  <c r="X45" i="2"/>
  <c r="X46" i="2"/>
  <c r="X47" i="2"/>
  <c r="X49" i="2"/>
  <c r="X50" i="2"/>
  <c r="W51" i="2"/>
  <c r="X51" i="2"/>
  <c r="W52" i="2"/>
  <c r="X52" i="2"/>
  <c r="X53" i="2"/>
  <c r="X54" i="2"/>
  <c r="W57" i="2"/>
  <c r="X57" i="2"/>
  <c r="X58" i="2"/>
  <c r="W59" i="2"/>
  <c r="X59" i="2"/>
  <c r="X61" i="2"/>
  <c r="W64" i="2"/>
  <c r="W68" i="2" s="1"/>
  <c r="X64" i="2"/>
  <c r="X68" i="2" s="1"/>
  <c r="W65" i="2"/>
  <c r="X65" i="2"/>
  <c r="W66" i="2"/>
  <c r="X66" i="2"/>
  <c r="W67" i="2"/>
  <c r="X67" i="2"/>
  <c r="W69" i="2"/>
  <c r="X69" i="2"/>
  <c r="W72" i="2"/>
  <c r="X72" i="2"/>
  <c r="W73" i="2"/>
  <c r="X73" i="2"/>
  <c r="W74" i="2"/>
  <c r="X74" i="2"/>
  <c r="W75" i="2"/>
  <c r="X75" i="2"/>
  <c r="W76" i="2"/>
  <c r="X76" i="2"/>
  <c r="W77" i="2"/>
  <c r="X77" i="2"/>
  <c r="W78" i="2"/>
  <c r="X78" i="2"/>
  <c r="W79" i="2"/>
  <c r="X79" i="2"/>
  <c r="W81" i="2"/>
  <c r="X81" i="2"/>
  <c r="X6" i="2"/>
  <c r="X14" i="2" s="1"/>
  <c r="V81" i="2"/>
  <c r="V79" i="2"/>
  <c r="V78" i="2"/>
  <c r="V77" i="2"/>
  <c r="V76" i="2"/>
  <c r="V75" i="2"/>
  <c r="V74" i="2"/>
  <c r="V73" i="2"/>
  <c r="V72" i="2"/>
  <c r="V69" i="2"/>
  <c r="V67" i="2"/>
  <c r="V66" i="2"/>
  <c r="V65" i="2"/>
  <c r="V64" i="2"/>
  <c r="V68" i="2" s="1"/>
  <c r="V61" i="2"/>
  <c r="V59" i="2"/>
  <c r="V58" i="2"/>
  <c r="V57" i="2"/>
  <c r="V54" i="2"/>
  <c r="V53" i="2"/>
  <c r="V52" i="2"/>
  <c r="V51" i="2"/>
  <c r="V50" i="2"/>
  <c r="V49" i="2"/>
  <c r="V47" i="2"/>
  <c r="V46" i="2"/>
  <c r="V45" i="2"/>
  <c r="V44" i="2"/>
  <c r="V43" i="2"/>
  <c r="V48" i="2" s="1"/>
  <c r="V42" i="2"/>
  <c r="V40" i="2"/>
  <c r="V39" i="2"/>
  <c r="V38" i="2"/>
  <c r="V37" i="2"/>
  <c r="V36" i="2"/>
  <c r="V34" i="2"/>
  <c r="V33" i="2"/>
  <c r="V32" i="2"/>
  <c r="V31" i="2"/>
  <c r="V30" i="2"/>
  <c r="V29" i="2"/>
  <c r="V28" i="2"/>
  <c r="V27" i="2"/>
  <c r="V26" i="2"/>
  <c r="V25" i="2"/>
  <c r="V24" i="2"/>
  <c r="V22" i="2"/>
  <c r="V20" i="2"/>
  <c r="V19" i="2"/>
  <c r="V18" i="2"/>
  <c r="V17" i="2"/>
  <c r="V16" i="2"/>
  <c r="V15" i="2"/>
  <c r="V13" i="2"/>
  <c r="V12" i="2"/>
  <c r="V11" i="2"/>
  <c r="V10" i="2"/>
  <c r="V9" i="2"/>
  <c r="V8" i="2"/>
  <c r="V14" i="2" s="1"/>
  <c r="V7" i="2"/>
  <c r="V6" i="2"/>
  <c r="S81" i="2"/>
  <c r="S79" i="2"/>
  <c r="S78" i="2"/>
  <c r="S77" i="2"/>
  <c r="S76" i="2"/>
  <c r="S75" i="2"/>
  <c r="S74" i="2"/>
  <c r="S73" i="2"/>
  <c r="S72" i="2"/>
  <c r="S69" i="2"/>
  <c r="S67" i="2"/>
  <c r="S66" i="2"/>
  <c r="S65" i="2"/>
  <c r="S64" i="2"/>
  <c r="S61" i="2"/>
  <c r="S59" i="2"/>
  <c r="S58" i="2"/>
  <c r="S57" i="2"/>
  <c r="S54" i="2"/>
  <c r="S53" i="2"/>
  <c r="S52" i="2"/>
  <c r="S51" i="2"/>
  <c r="S50" i="2"/>
  <c r="S49" i="2"/>
  <c r="S47" i="2"/>
  <c r="S46" i="2"/>
  <c r="S45" i="2"/>
  <c r="S44" i="2"/>
  <c r="S43" i="2"/>
  <c r="S42" i="2"/>
  <c r="S40" i="2"/>
  <c r="S39" i="2"/>
  <c r="S38" i="2"/>
  <c r="S37" i="2"/>
  <c r="S36" i="2"/>
  <c r="S34" i="2"/>
  <c r="S33" i="2"/>
  <c r="S32" i="2"/>
  <c r="S31" i="2"/>
  <c r="S30" i="2"/>
  <c r="S29" i="2"/>
  <c r="S28" i="2"/>
  <c r="S27" i="2"/>
  <c r="S26" i="2"/>
  <c r="S25" i="2"/>
  <c r="S24" i="2"/>
  <c r="S22" i="2"/>
  <c r="S20" i="2"/>
  <c r="S19" i="2"/>
  <c r="S18" i="2"/>
  <c r="S17" i="2"/>
  <c r="S16" i="2"/>
  <c r="S15" i="2"/>
  <c r="S13" i="2"/>
  <c r="S12" i="2"/>
  <c r="S11" i="2"/>
  <c r="S10" i="2"/>
  <c r="S9" i="2"/>
  <c r="S8" i="2"/>
  <c r="S7" i="2"/>
  <c r="S6" i="2"/>
  <c r="S14" i="2" s="1"/>
  <c r="P81" i="2"/>
  <c r="P79" i="2"/>
  <c r="P78" i="2"/>
  <c r="Y78" i="2" s="1"/>
  <c r="P77" i="2"/>
  <c r="P76" i="2"/>
  <c r="P75" i="2"/>
  <c r="P74" i="2"/>
  <c r="P73" i="2"/>
  <c r="P72" i="2"/>
  <c r="P69" i="2"/>
  <c r="P67" i="2"/>
  <c r="P66" i="2"/>
  <c r="P65" i="2"/>
  <c r="P64" i="2"/>
  <c r="P68" i="2" s="1"/>
  <c r="P61" i="2"/>
  <c r="P59" i="2"/>
  <c r="P58" i="2"/>
  <c r="P57" i="2"/>
  <c r="P54" i="2"/>
  <c r="P53" i="2"/>
  <c r="P52" i="2"/>
  <c r="P51" i="2"/>
  <c r="P50" i="2"/>
  <c r="P49" i="2"/>
  <c r="P47" i="2"/>
  <c r="P46" i="2"/>
  <c r="P45" i="2"/>
  <c r="P44" i="2"/>
  <c r="P43" i="2"/>
  <c r="P42" i="2"/>
  <c r="P40" i="2"/>
  <c r="P39" i="2"/>
  <c r="P38" i="2"/>
  <c r="P37" i="2"/>
  <c r="P36" i="2"/>
  <c r="P34" i="2"/>
  <c r="P33" i="2"/>
  <c r="P32" i="2"/>
  <c r="P31" i="2"/>
  <c r="P30" i="2"/>
  <c r="P29" i="2"/>
  <c r="P28" i="2"/>
  <c r="P27" i="2"/>
  <c r="P26" i="2"/>
  <c r="P25" i="2"/>
  <c r="P24" i="2"/>
  <c r="P22" i="2"/>
  <c r="P20" i="2"/>
  <c r="P19" i="2"/>
  <c r="P18" i="2"/>
  <c r="P17" i="2"/>
  <c r="P16" i="2"/>
  <c r="P15" i="2"/>
  <c r="P13" i="2"/>
  <c r="P12" i="2"/>
  <c r="P11" i="2"/>
  <c r="P10" i="2"/>
  <c r="P14" i="2" s="1"/>
  <c r="P9" i="2"/>
  <c r="P8" i="2"/>
  <c r="P7" i="2"/>
  <c r="P6" i="2"/>
  <c r="M81" i="2"/>
  <c r="M79" i="2"/>
  <c r="M78" i="2"/>
  <c r="M77" i="2"/>
  <c r="M76" i="2"/>
  <c r="M75" i="2"/>
  <c r="M74" i="2"/>
  <c r="M73" i="2"/>
  <c r="M71" i="2" s="1"/>
  <c r="M72" i="2"/>
  <c r="M69" i="2"/>
  <c r="M67" i="2"/>
  <c r="M66" i="2"/>
  <c r="M65" i="2"/>
  <c r="M64" i="2"/>
  <c r="M68" i="2" s="1"/>
  <c r="M59" i="2"/>
  <c r="M57" i="2"/>
  <c r="M52" i="2"/>
  <c r="M51" i="2"/>
  <c r="M40" i="2"/>
  <c r="M39" i="2"/>
  <c r="M38" i="2"/>
  <c r="M37" i="2"/>
  <c r="M36" i="2"/>
  <c r="M30" i="2"/>
  <c r="M29" i="2"/>
  <c r="M22" i="2"/>
  <c r="M20" i="2"/>
  <c r="M19" i="2"/>
  <c r="M18" i="2"/>
  <c r="M17" i="2"/>
  <c r="M16" i="2"/>
  <c r="M15" i="2"/>
  <c r="M21" i="2" s="1"/>
  <c r="J81" i="2"/>
  <c r="Y81" i="2" s="1"/>
  <c r="J79" i="2"/>
  <c r="J78" i="2"/>
  <c r="J77" i="2"/>
  <c r="J76" i="2"/>
  <c r="J75" i="2"/>
  <c r="J74" i="2"/>
  <c r="J73" i="2"/>
  <c r="J72" i="2"/>
  <c r="J71" i="2" s="1"/>
  <c r="J69" i="2"/>
  <c r="J67" i="2"/>
  <c r="J66" i="2"/>
  <c r="J65" i="2"/>
  <c r="J64" i="2"/>
  <c r="Y64" i="2" s="1"/>
  <c r="J61" i="2"/>
  <c r="J59" i="2"/>
  <c r="J58" i="2"/>
  <c r="J57" i="2"/>
  <c r="J54" i="2"/>
  <c r="J55" i="2" s="1"/>
  <c r="J53" i="2"/>
  <c r="J52" i="2"/>
  <c r="J51" i="2"/>
  <c r="J50" i="2"/>
  <c r="J49" i="2"/>
  <c r="J47" i="2"/>
  <c r="J48" i="2" s="1"/>
  <c r="J46" i="2"/>
  <c r="J45" i="2"/>
  <c r="J44" i="2"/>
  <c r="J43" i="2"/>
  <c r="J42" i="2"/>
  <c r="J40" i="2"/>
  <c r="J39" i="2"/>
  <c r="J38" i="2"/>
  <c r="J37" i="2"/>
  <c r="J36" i="2"/>
  <c r="J34" i="2"/>
  <c r="J33" i="2"/>
  <c r="J32" i="2"/>
  <c r="J31" i="2"/>
  <c r="J30" i="2"/>
  <c r="J29" i="2"/>
  <c r="J28" i="2"/>
  <c r="J27" i="2"/>
  <c r="J26" i="2"/>
  <c r="J25" i="2"/>
  <c r="J24" i="2"/>
  <c r="J41" i="2" s="1"/>
  <c r="J22" i="2"/>
  <c r="J20" i="2"/>
  <c r="J19" i="2"/>
  <c r="J18" i="2"/>
  <c r="J17" i="2"/>
  <c r="J16" i="2"/>
  <c r="J15" i="2"/>
  <c r="J21" i="2" s="1"/>
  <c r="J13" i="2"/>
  <c r="J12" i="2"/>
  <c r="J11" i="2"/>
  <c r="J10" i="2"/>
  <c r="J9" i="2"/>
  <c r="J8" i="2"/>
  <c r="J7" i="2"/>
  <c r="J6" i="2"/>
  <c r="G37" i="2"/>
  <c r="G38" i="2"/>
  <c r="G39" i="2"/>
  <c r="G40" i="2"/>
  <c r="G43" i="2"/>
  <c r="G48" i="2" s="1"/>
  <c r="G44" i="2"/>
  <c r="G45" i="2"/>
  <c r="G46" i="2"/>
  <c r="G47" i="2"/>
  <c r="G49" i="2"/>
  <c r="G55" i="2" s="1"/>
  <c r="G50" i="2"/>
  <c r="G51" i="2"/>
  <c r="G52" i="2"/>
  <c r="G53" i="2"/>
  <c r="G54" i="2"/>
  <c r="G57" i="2"/>
  <c r="G58" i="2"/>
  <c r="G59" i="2"/>
  <c r="G61" i="2"/>
  <c r="G64" i="2"/>
  <c r="G65" i="2"/>
  <c r="G66" i="2"/>
  <c r="G67" i="2"/>
  <c r="G68" i="2" s="1"/>
  <c r="G69" i="2"/>
  <c r="G72" i="2"/>
  <c r="G73" i="2"/>
  <c r="G74" i="2"/>
  <c r="G75" i="2"/>
  <c r="G76" i="2"/>
  <c r="G71" i="2" s="1"/>
  <c r="G77" i="2"/>
  <c r="G78" i="2"/>
  <c r="G79" i="2"/>
  <c r="G81" i="2"/>
  <c r="G36" i="2"/>
  <c r="G34" i="2"/>
  <c r="G9" i="2"/>
  <c r="G10" i="2"/>
  <c r="G11" i="2"/>
  <c r="G12" i="2"/>
  <c r="G13" i="2"/>
  <c r="G15" i="2"/>
  <c r="G21" i="2" s="1"/>
  <c r="G16" i="2"/>
  <c r="G17" i="2"/>
  <c r="G18" i="2"/>
  <c r="G19" i="2"/>
  <c r="G20" i="2"/>
  <c r="G22" i="2"/>
  <c r="G24" i="2"/>
  <c r="G25" i="2"/>
  <c r="G26" i="2"/>
  <c r="G27" i="2"/>
  <c r="G28" i="2"/>
  <c r="G41" i="2" s="1"/>
  <c r="G29" i="2"/>
  <c r="G30" i="2"/>
  <c r="G31" i="2"/>
  <c r="G32" i="2"/>
  <c r="G33" i="2"/>
  <c r="X77" i="1"/>
  <c r="W77" i="1"/>
  <c r="V77" i="1"/>
  <c r="S77" i="1"/>
  <c r="P77" i="1"/>
  <c r="M77" i="1"/>
  <c r="J77" i="1"/>
  <c r="Y77" i="1" s="1"/>
  <c r="G77" i="1"/>
  <c r="W71" i="1"/>
  <c r="X71" i="1"/>
  <c r="Y71" i="1"/>
  <c r="W72" i="1"/>
  <c r="X72" i="1"/>
  <c r="W73" i="1"/>
  <c r="X73" i="1"/>
  <c r="W74" i="1"/>
  <c r="X74" i="1"/>
  <c r="W75" i="1"/>
  <c r="X75" i="1"/>
  <c r="Y75" i="1"/>
  <c r="X70" i="1"/>
  <c r="W70" i="1"/>
  <c r="V71" i="1"/>
  <c r="V72" i="1"/>
  <c r="V73" i="1"/>
  <c r="V74" i="1"/>
  <c r="V75" i="1"/>
  <c r="V70" i="1"/>
  <c r="S71" i="1"/>
  <c r="S72" i="1"/>
  <c r="S73" i="1"/>
  <c r="S74" i="1"/>
  <c r="S75" i="1"/>
  <c r="S70" i="1"/>
  <c r="P71" i="1"/>
  <c r="P72" i="1"/>
  <c r="P73" i="1"/>
  <c r="P74" i="1"/>
  <c r="P75" i="1"/>
  <c r="P70" i="1"/>
  <c r="M71" i="1"/>
  <c r="M72" i="1"/>
  <c r="M73" i="1"/>
  <c r="M74" i="1"/>
  <c r="M75" i="1"/>
  <c r="J75" i="1"/>
  <c r="J74" i="1"/>
  <c r="Y74" i="1" s="1"/>
  <c r="J73" i="1"/>
  <c r="Y73" i="1" s="1"/>
  <c r="J72" i="1"/>
  <c r="Y72" i="1" s="1"/>
  <c r="J71" i="1"/>
  <c r="J70" i="1"/>
  <c r="G71" i="1"/>
  <c r="G72" i="1"/>
  <c r="G73" i="1"/>
  <c r="G74" i="1"/>
  <c r="G75" i="1"/>
  <c r="G70" i="1"/>
  <c r="F66" i="1"/>
  <c r="H66" i="1"/>
  <c r="I66" i="1"/>
  <c r="K66" i="1"/>
  <c r="L66" i="1"/>
  <c r="N66" i="1"/>
  <c r="O66" i="1"/>
  <c r="Q66" i="1"/>
  <c r="R66" i="1"/>
  <c r="T66" i="1"/>
  <c r="U66" i="1"/>
  <c r="X66" i="1"/>
  <c r="E66" i="1"/>
  <c r="P67" i="1"/>
  <c r="M67" i="1"/>
  <c r="J67" i="1"/>
  <c r="G67" i="1"/>
  <c r="W63" i="1"/>
  <c r="X63" i="1"/>
  <c r="Y63" i="1"/>
  <c r="W64" i="1"/>
  <c r="X64" i="1"/>
  <c r="W65" i="1"/>
  <c r="X65" i="1"/>
  <c r="X62" i="1"/>
  <c r="W62" i="1"/>
  <c r="W66" i="1" s="1"/>
  <c r="V63" i="1"/>
  <c r="V64" i="1"/>
  <c r="V65" i="1"/>
  <c r="Y65" i="1" s="1"/>
  <c r="V62" i="1"/>
  <c r="V66" i="1" s="1"/>
  <c r="S63" i="1"/>
  <c r="S64" i="1"/>
  <c r="S65" i="1"/>
  <c r="P63" i="1"/>
  <c r="P64" i="1"/>
  <c r="P65" i="1"/>
  <c r="M63" i="1"/>
  <c r="M64" i="1"/>
  <c r="M65" i="1"/>
  <c r="J63" i="1"/>
  <c r="J64" i="1"/>
  <c r="Y64" i="1" s="1"/>
  <c r="J65" i="1"/>
  <c r="J62" i="1"/>
  <c r="J66" i="1" s="1"/>
  <c r="X59" i="1"/>
  <c r="X57" i="1"/>
  <c r="X56" i="1"/>
  <c r="X55" i="1"/>
  <c r="W57" i="1"/>
  <c r="W55" i="1"/>
  <c r="V59" i="1"/>
  <c r="V57" i="1"/>
  <c r="V56" i="1"/>
  <c r="V55" i="1"/>
  <c r="S59" i="1"/>
  <c r="S57" i="1"/>
  <c r="S56" i="1"/>
  <c r="S55" i="1"/>
  <c r="P59" i="1"/>
  <c r="P57" i="1"/>
  <c r="P56" i="1"/>
  <c r="P55" i="1"/>
  <c r="M57" i="1"/>
  <c r="M55" i="1"/>
  <c r="Y55" i="1" s="1"/>
  <c r="J59" i="1"/>
  <c r="J57" i="1"/>
  <c r="Y57" i="1" s="1"/>
  <c r="J56" i="1"/>
  <c r="J55" i="1"/>
  <c r="G59" i="1"/>
  <c r="G57" i="1"/>
  <c r="G56" i="1"/>
  <c r="G55" i="1"/>
  <c r="X52" i="1"/>
  <c r="X51" i="1"/>
  <c r="X50" i="1"/>
  <c r="X49" i="1"/>
  <c r="V52" i="1"/>
  <c r="V51" i="1"/>
  <c r="V50" i="1"/>
  <c r="V49" i="1"/>
  <c r="S52" i="1"/>
  <c r="S51" i="1"/>
  <c r="S50" i="1"/>
  <c r="S49" i="1"/>
  <c r="P52" i="1"/>
  <c r="P51" i="1"/>
  <c r="P50" i="1"/>
  <c r="P49" i="1"/>
  <c r="J52" i="1"/>
  <c r="J51" i="1"/>
  <c r="J50" i="1"/>
  <c r="J49" i="1"/>
  <c r="E53" i="1"/>
  <c r="X43" i="1"/>
  <c r="X42" i="1"/>
  <c r="V47" i="1"/>
  <c r="V46" i="1"/>
  <c r="V45" i="1"/>
  <c r="V44" i="1"/>
  <c r="V43" i="1"/>
  <c r="V42" i="1"/>
  <c r="S47" i="1"/>
  <c r="S46" i="1"/>
  <c r="S45" i="1"/>
  <c r="S44" i="1"/>
  <c r="S43" i="1"/>
  <c r="S42" i="1"/>
  <c r="P47" i="1"/>
  <c r="P46" i="1"/>
  <c r="P45" i="1"/>
  <c r="P44" i="1"/>
  <c r="P48" i="1" s="1"/>
  <c r="P43" i="1"/>
  <c r="P42" i="1"/>
  <c r="J47" i="1"/>
  <c r="J46" i="1"/>
  <c r="J45" i="1"/>
  <c r="J44" i="1"/>
  <c r="J48" i="1" s="1"/>
  <c r="J43" i="1"/>
  <c r="J42" i="1"/>
  <c r="G47" i="1"/>
  <c r="G46" i="1"/>
  <c r="G45" i="1"/>
  <c r="G44" i="1"/>
  <c r="G42" i="1"/>
  <c r="G43" i="1"/>
  <c r="U48" i="1"/>
  <c r="T48" i="1"/>
  <c r="S48" i="1"/>
  <c r="R48" i="1"/>
  <c r="Q48" i="1"/>
  <c r="O48" i="1"/>
  <c r="N48" i="1"/>
  <c r="L48" i="1"/>
  <c r="I48" i="1"/>
  <c r="H48" i="1"/>
  <c r="G48" i="1"/>
  <c r="F48" i="1"/>
  <c r="E48" i="1"/>
  <c r="Y39" i="1"/>
  <c r="Y37" i="1"/>
  <c r="W30" i="1"/>
  <c r="W29" i="1"/>
  <c r="V40" i="1"/>
  <c r="V39" i="1"/>
  <c r="V38" i="1"/>
  <c r="V37" i="1"/>
  <c r="V36" i="1"/>
  <c r="V34" i="1"/>
  <c r="V33" i="1"/>
  <c r="V32" i="1"/>
  <c r="V31" i="1"/>
  <c r="V30" i="1"/>
  <c r="V29" i="1"/>
  <c r="V28" i="1"/>
  <c r="V27" i="1"/>
  <c r="V26" i="1"/>
  <c r="V25" i="1"/>
  <c r="V24" i="1"/>
  <c r="S40" i="1"/>
  <c r="S39" i="1"/>
  <c r="S38" i="1"/>
  <c r="S37" i="1"/>
  <c r="S36" i="1"/>
  <c r="S34" i="1"/>
  <c r="S33" i="1"/>
  <c r="S32" i="1"/>
  <c r="S31" i="1"/>
  <c r="S30" i="1"/>
  <c r="S29" i="1"/>
  <c r="S28" i="1"/>
  <c r="S27" i="1"/>
  <c r="S26" i="1"/>
  <c r="S25" i="1"/>
  <c r="S24" i="1"/>
  <c r="P40" i="1"/>
  <c r="P39" i="1"/>
  <c r="P38" i="1"/>
  <c r="P37" i="1"/>
  <c r="P36" i="1"/>
  <c r="P34" i="1"/>
  <c r="P33" i="1"/>
  <c r="P32" i="1"/>
  <c r="P31" i="1"/>
  <c r="P30" i="1"/>
  <c r="P29" i="1"/>
  <c r="P28" i="1"/>
  <c r="P27" i="1"/>
  <c r="P26" i="1"/>
  <c r="P25" i="1"/>
  <c r="P24" i="1"/>
  <c r="M40" i="1"/>
  <c r="M39" i="1"/>
  <c r="M38" i="1"/>
  <c r="M37" i="1"/>
  <c r="M36" i="1"/>
  <c r="M30" i="1"/>
  <c r="M29" i="1"/>
  <c r="J40" i="1"/>
  <c r="Y40" i="1" s="1"/>
  <c r="J39" i="1"/>
  <c r="J38" i="1"/>
  <c r="Y38" i="1" s="1"/>
  <c r="J37" i="1"/>
  <c r="J36" i="1"/>
  <c r="Y36" i="1" s="1"/>
  <c r="J34" i="1"/>
  <c r="J33" i="1"/>
  <c r="J32" i="1"/>
  <c r="J31" i="1"/>
  <c r="J30" i="1"/>
  <c r="J29" i="1"/>
  <c r="J28" i="1"/>
  <c r="J27" i="1"/>
  <c r="J26" i="1"/>
  <c r="J25" i="1"/>
  <c r="J41" i="1" s="1"/>
  <c r="J24" i="1"/>
  <c r="G40" i="1"/>
  <c r="G39" i="1"/>
  <c r="G38" i="1"/>
  <c r="G37" i="1"/>
  <c r="G36" i="1"/>
  <c r="G34" i="1"/>
  <c r="G33" i="1"/>
  <c r="G32" i="1"/>
  <c r="G31" i="1"/>
  <c r="G30" i="1"/>
  <c r="G29" i="1"/>
  <c r="G28" i="1"/>
  <c r="G27" i="1"/>
  <c r="G26" i="1"/>
  <c r="G25" i="1"/>
  <c r="G24" i="1"/>
  <c r="G41" i="1" s="1"/>
  <c r="U41" i="1"/>
  <c r="T41" i="1"/>
  <c r="R41" i="1"/>
  <c r="Q41" i="1"/>
  <c r="O41" i="1"/>
  <c r="N41" i="1"/>
  <c r="L41" i="1"/>
  <c r="I41" i="1"/>
  <c r="H41" i="1"/>
  <c r="F41" i="1"/>
  <c r="E41" i="1"/>
  <c r="X22" i="1"/>
  <c r="W22" i="1"/>
  <c r="V22" i="1"/>
  <c r="S22" i="1"/>
  <c r="P22" i="1"/>
  <c r="M22" i="1"/>
  <c r="J22" i="1"/>
  <c r="Y22" i="1" s="1"/>
  <c r="G22" i="1"/>
  <c r="H23" i="1"/>
  <c r="X20" i="1"/>
  <c r="X19" i="1"/>
  <c r="X18" i="1"/>
  <c r="X17" i="1"/>
  <c r="X16" i="1"/>
  <c r="X15" i="1"/>
  <c r="X21" i="1" s="1"/>
  <c r="W20" i="1"/>
  <c r="W19" i="1"/>
  <c r="W18" i="1"/>
  <c r="W17" i="1"/>
  <c r="W16" i="1"/>
  <c r="W15" i="1"/>
  <c r="W21" i="1" s="1"/>
  <c r="Y19" i="1"/>
  <c r="Y15" i="1"/>
  <c r="V20" i="1"/>
  <c r="V19" i="1"/>
  <c r="V18" i="1"/>
  <c r="V17" i="1"/>
  <c r="V16" i="1"/>
  <c r="V15" i="1"/>
  <c r="V21" i="1" s="1"/>
  <c r="S20" i="1"/>
  <c r="S21" i="1" s="1"/>
  <c r="S19" i="1"/>
  <c r="S18" i="1"/>
  <c r="S17" i="1"/>
  <c r="S16" i="1"/>
  <c r="S15" i="1"/>
  <c r="P20" i="1"/>
  <c r="P19" i="1"/>
  <c r="P18" i="1"/>
  <c r="P17" i="1"/>
  <c r="P16" i="1"/>
  <c r="P21" i="1" s="1"/>
  <c r="P15" i="1"/>
  <c r="M20" i="1"/>
  <c r="M21" i="1" s="1"/>
  <c r="M19" i="1"/>
  <c r="M18" i="1"/>
  <c r="M17" i="1"/>
  <c r="M16" i="1"/>
  <c r="M15" i="1"/>
  <c r="J20" i="1"/>
  <c r="Y20" i="1" s="1"/>
  <c r="J19" i="1"/>
  <c r="J18" i="1"/>
  <c r="Y18" i="1" s="1"/>
  <c r="J17" i="1"/>
  <c r="Y17" i="1" s="1"/>
  <c r="J16" i="1"/>
  <c r="Y16" i="1" s="1"/>
  <c r="J15" i="1"/>
  <c r="G20" i="1"/>
  <c r="G21" i="1" s="1"/>
  <c r="G19" i="1"/>
  <c r="G18" i="1"/>
  <c r="G17" i="1"/>
  <c r="G16" i="1"/>
  <c r="G15" i="1"/>
  <c r="U21" i="1"/>
  <c r="T21" i="1"/>
  <c r="R21" i="1"/>
  <c r="Q21" i="1"/>
  <c r="O21" i="1"/>
  <c r="N21" i="1"/>
  <c r="L21" i="1"/>
  <c r="K21" i="1"/>
  <c r="I21" i="1"/>
  <c r="H21" i="1"/>
  <c r="F21" i="1"/>
  <c r="F23" i="1" s="1"/>
  <c r="E21" i="1"/>
  <c r="X13" i="1"/>
  <c r="X12" i="1"/>
  <c r="X11" i="1"/>
  <c r="X10" i="1"/>
  <c r="X9" i="1"/>
  <c r="X8" i="1"/>
  <c r="X7" i="1"/>
  <c r="X6" i="1"/>
  <c r="V13" i="1"/>
  <c r="V12" i="1"/>
  <c r="V11" i="1"/>
  <c r="V10" i="1"/>
  <c r="V9" i="1"/>
  <c r="V8" i="1"/>
  <c r="V7" i="1"/>
  <c r="V6" i="1"/>
  <c r="S13" i="1"/>
  <c r="S12" i="1"/>
  <c r="S11" i="1"/>
  <c r="S10" i="1"/>
  <c r="S9" i="1"/>
  <c r="S8" i="1"/>
  <c r="S7" i="1"/>
  <c r="S6" i="1"/>
  <c r="P13" i="1"/>
  <c r="P12" i="1"/>
  <c r="P11" i="1"/>
  <c r="P10" i="1"/>
  <c r="P9" i="1"/>
  <c r="P8" i="1"/>
  <c r="P7" i="1"/>
  <c r="P6" i="1"/>
  <c r="J13" i="1"/>
  <c r="J12" i="1"/>
  <c r="J11" i="1"/>
  <c r="J10" i="1"/>
  <c r="J9" i="1"/>
  <c r="J8" i="1"/>
  <c r="J7" i="1"/>
  <c r="J6" i="1"/>
  <c r="G13" i="1"/>
  <c r="G12" i="1"/>
  <c r="G11" i="1"/>
  <c r="G10" i="1"/>
  <c r="G9" i="1"/>
  <c r="U14" i="1"/>
  <c r="T14" i="1"/>
  <c r="R14" i="1"/>
  <c r="Q14" i="1"/>
  <c r="O14" i="1"/>
  <c r="N14" i="1"/>
  <c r="L14" i="1"/>
  <c r="I14" i="1"/>
  <c r="H14" i="1"/>
  <c r="F14" i="1"/>
  <c r="X72" i="3" l="1"/>
  <c r="Q56" i="2"/>
  <c r="Q63" i="2" s="1"/>
  <c r="Q70" i="2" s="1"/>
  <c r="Q80" i="2" s="1"/>
  <c r="Q82" i="2" s="1"/>
  <c r="F56" i="2"/>
  <c r="F63" i="2" s="1"/>
  <c r="F70" i="2" s="1"/>
  <c r="F80" i="2" s="1"/>
  <c r="F82" i="2" s="1"/>
  <c r="H70" i="2"/>
  <c r="H80" i="2"/>
  <c r="H82" i="2" s="1"/>
  <c r="L56" i="2"/>
  <c r="L63" i="2" s="1"/>
  <c r="L70" i="2" s="1"/>
  <c r="L80" i="2" s="1"/>
  <c r="L82" i="2" s="1"/>
  <c r="I56" i="2"/>
  <c r="I63" i="2" s="1"/>
  <c r="I70" i="2" s="1"/>
  <c r="I80" i="2" s="1"/>
  <c r="I82" i="2" s="1"/>
  <c r="S21" i="2"/>
  <c r="Y52" i="2"/>
  <c r="J14" i="2"/>
  <c r="J23" i="2" s="1"/>
  <c r="J56" i="2" s="1"/>
  <c r="J63" i="2" s="1"/>
  <c r="Y19" i="2"/>
  <c r="Y74" i="2"/>
  <c r="V21" i="2"/>
  <c r="V23" i="2" s="1"/>
  <c r="U23" i="2"/>
  <c r="U56" i="2" s="1"/>
  <c r="U63" i="2" s="1"/>
  <c r="U70" i="2" s="1"/>
  <c r="U80" i="2" s="1"/>
  <c r="U82" i="2" s="1"/>
  <c r="Y20" i="2"/>
  <c r="Y57" i="2"/>
  <c r="Y40" i="2"/>
  <c r="Y15" i="2"/>
  <c r="Y22" i="2"/>
  <c r="Y29" i="2"/>
  <c r="Y36" i="2"/>
  <c r="P48" i="2"/>
  <c r="Y76" i="2"/>
  <c r="S55" i="2"/>
  <c r="Y75" i="2"/>
  <c r="R23" i="2"/>
  <c r="R56" i="2" s="1"/>
  <c r="R63" i="2" s="1"/>
  <c r="R70" i="2" s="1"/>
  <c r="R80" i="2" s="1"/>
  <c r="R82" i="2" s="1"/>
  <c r="J68" i="2"/>
  <c r="Y59" i="2"/>
  <c r="T56" i="2"/>
  <c r="T63" i="2" s="1"/>
  <c r="T70" i="2" s="1"/>
  <c r="T80" i="2" s="1"/>
  <c r="T82" i="2" s="1"/>
  <c r="Y16" i="2"/>
  <c r="Y21" i="2" s="1"/>
  <c r="Y51" i="2"/>
  <c r="P71" i="2"/>
  <c r="S48" i="2"/>
  <c r="V55" i="2"/>
  <c r="N56" i="2"/>
  <c r="N63" i="2" s="1"/>
  <c r="N70" i="2" s="1"/>
  <c r="N80" i="2" s="1"/>
  <c r="N82" i="2" s="1"/>
  <c r="Y49" i="1"/>
  <c r="Y21" i="1"/>
  <c r="J21" i="1"/>
  <c r="X55" i="2"/>
  <c r="P55" i="2"/>
  <c r="X48" i="2"/>
  <c r="V41" i="2"/>
  <c r="Y30" i="2"/>
  <c r="Y37" i="2"/>
  <c r="Y39" i="2"/>
  <c r="S41" i="2"/>
  <c r="Y38" i="2"/>
  <c r="X41" i="2"/>
  <c r="P41" i="2"/>
  <c r="O56" i="2"/>
  <c r="O63" i="2" s="1"/>
  <c r="O70" i="2" s="1"/>
  <c r="O80" i="2" s="1"/>
  <c r="O82" i="2" s="1"/>
  <c r="S23" i="2"/>
  <c r="Y18" i="2"/>
  <c r="X21" i="2"/>
  <c r="X23" i="2" s="1"/>
  <c r="Y17" i="2"/>
  <c r="P21" i="2"/>
  <c r="P23" i="2" s="1"/>
  <c r="Y73" i="2"/>
  <c r="Y79" i="2"/>
  <c r="V71" i="2"/>
  <c r="S71" i="2"/>
  <c r="Y77" i="2"/>
  <c r="X71" i="2"/>
  <c r="W71" i="2"/>
  <c r="Y72" i="2"/>
  <c r="Y69" i="2"/>
  <c r="Y67" i="2"/>
  <c r="Y66" i="2"/>
  <c r="Y65" i="2"/>
  <c r="Y68" i="2" s="1"/>
  <c r="X14" i="1"/>
  <c r="J14" i="1"/>
  <c r="K63" i="3"/>
  <c r="M63" i="3" s="1"/>
  <c r="K60" i="3"/>
  <c r="M60" i="3" s="1"/>
  <c r="K56" i="3"/>
  <c r="M56" i="3" s="1"/>
  <c r="K54" i="3"/>
  <c r="M54" i="3" s="1"/>
  <c r="K61" i="2"/>
  <c r="K58" i="2"/>
  <c r="K54" i="2"/>
  <c r="K53" i="2"/>
  <c r="K59" i="1"/>
  <c r="K56" i="1"/>
  <c r="K52" i="1"/>
  <c r="K51" i="1"/>
  <c r="K50" i="3"/>
  <c r="M50" i="3" s="1"/>
  <c r="K49" i="3"/>
  <c r="K47" i="3"/>
  <c r="M47" i="3" s="1"/>
  <c r="K46" i="3"/>
  <c r="M46" i="3" s="1"/>
  <c r="K45" i="3"/>
  <c r="M45" i="3" s="1"/>
  <c r="K44" i="3"/>
  <c r="M44" i="3" s="1"/>
  <c r="K43" i="3"/>
  <c r="K42" i="3"/>
  <c r="M42" i="3" s="1"/>
  <c r="K50" i="2"/>
  <c r="K49" i="2"/>
  <c r="K47" i="2"/>
  <c r="K46" i="2"/>
  <c r="K45" i="2"/>
  <c r="K44" i="2"/>
  <c r="K43" i="2"/>
  <c r="K42" i="2"/>
  <c r="K50" i="1"/>
  <c r="K49" i="1"/>
  <c r="M49" i="1" s="1"/>
  <c r="K47" i="1"/>
  <c r="K46" i="1"/>
  <c r="K45" i="1"/>
  <c r="K44" i="1"/>
  <c r="K43" i="1"/>
  <c r="K42" i="1"/>
  <c r="K34" i="3"/>
  <c r="M34" i="3" s="1"/>
  <c r="K34" i="2"/>
  <c r="K34" i="1"/>
  <c r="M34" i="1" s="1"/>
  <c r="Y34" i="1" s="1"/>
  <c r="K33" i="3"/>
  <c r="M33" i="3" s="1"/>
  <c r="K32" i="3"/>
  <c r="M32" i="3" s="1"/>
  <c r="K31" i="3"/>
  <c r="M31" i="3" s="1"/>
  <c r="K28" i="3"/>
  <c r="M28" i="3" s="1"/>
  <c r="K27" i="3"/>
  <c r="M27" i="3" s="1"/>
  <c r="K26" i="3"/>
  <c r="M26" i="3" s="1"/>
  <c r="K25" i="3"/>
  <c r="M25" i="3" s="1"/>
  <c r="K24" i="3"/>
  <c r="K33" i="2"/>
  <c r="K32" i="2"/>
  <c r="K31" i="2"/>
  <c r="K28" i="2"/>
  <c r="K27" i="2"/>
  <c r="K26" i="2"/>
  <c r="K25" i="2"/>
  <c r="K24" i="2"/>
  <c r="K33" i="1"/>
  <c r="M33" i="1" s="1"/>
  <c r="K32" i="1"/>
  <c r="K31" i="1"/>
  <c r="K28" i="1"/>
  <c r="K27" i="1"/>
  <c r="K26" i="1"/>
  <c r="K25" i="1"/>
  <c r="K24" i="1"/>
  <c r="K13" i="3"/>
  <c r="M13" i="3" s="1"/>
  <c r="K12" i="3"/>
  <c r="M12" i="3" s="1"/>
  <c r="K11" i="3"/>
  <c r="M11" i="3" s="1"/>
  <c r="K10" i="3"/>
  <c r="M10" i="3" s="1"/>
  <c r="K9" i="3"/>
  <c r="M9" i="3" s="1"/>
  <c r="K13" i="2"/>
  <c r="K12" i="2"/>
  <c r="K11" i="2"/>
  <c r="K10" i="2"/>
  <c r="K9" i="2"/>
  <c r="K13" i="1"/>
  <c r="K12" i="1"/>
  <c r="K11" i="1"/>
  <c r="K10" i="1"/>
  <c r="K9" i="1"/>
  <c r="K57" i="3" l="1"/>
  <c r="M49" i="3"/>
  <c r="M57" i="3" s="1"/>
  <c r="K48" i="3"/>
  <c r="M43" i="3"/>
  <c r="M48" i="3" s="1"/>
  <c r="M24" i="3"/>
  <c r="M41" i="3" s="1"/>
  <c r="K41" i="3"/>
  <c r="W26" i="2"/>
  <c r="M26" i="2"/>
  <c r="Y26" i="2" s="1"/>
  <c r="M61" i="2"/>
  <c r="Y61" i="2" s="1"/>
  <c r="W61" i="2"/>
  <c r="W12" i="2"/>
  <c r="M12" i="2"/>
  <c r="Y12" i="2" s="1"/>
  <c r="K55" i="2"/>
  <c r="W49" i="2"/>
  <c r="M49" i="2"/>
  <c r="W43" i="2"/>
  <c r="K48" i="2"/>
  <c r="M43" i="2"/>
  <c r="M31" i="2"/>
  <c r="Y31" i="2" s="1"/>
  <c r="W31" i="2"/>
  <c r="W13" i="2"/>
  <c r="M13" i="2"/>
  <c r="Y13" i="2" s="1"/>
  <c r="W44" i="2"/>
  <c r="M44" i="2"/>
  <c r="Y44" i="2" s="1"/>
  <c r="W53" i="2"/>
  <c r="M53" i="2"/>
  <c r="Y53" i="2" s="1"/>
  <c r="M9" i="2"/>
  <c r="Y9" i="2" s="1"/>
  <c r="W9" i="2"/>
  <c r="M24" i="2"/>
  <c r="W24" i="2"/>
  <c r="K41" i="2"/>
  <c r="W32" i="2"/>
  <c r="M32" i="2"/>
  <c r="Y32" i="2" s="1"/>
  <c r="M45" i="2"/>
  <c r="Y45" i="2" s="1"/>
  <c r="W45" i="2"/>
  <c r="W54" i="2"/>
  <c r="M54" i="2"/>
  <c r="Y54" i="2" s="1"/>
  <c r="M11" i="2"/>
  <c r="Y11" i="2" s="1"/>
  <c r="W11" i="2"/>
  <c r="W47" i="2"/>
  <c r="M47" i="2"/>
  <c r="Y47" i="2" s="1"/>
  <c r="W27" i="2"/>
  <c r="M27" i="2"/>
  <c r="Y27" i="2" s="1"/>
  <c r="W42" i="2"/>
  <c r="M42" i="2"/>
  <c r="Y42" i="2" s="1"/>
  <c r="W28" i="2"/>
  <c r="M28" i="2"/>
  <c r="Y28" i="2" s="1"/>
  <c r="W50" i="2"/>
  <c r="M50" i="2"/>
  <c r="Y50" i="2" s="1"/>
  <c r="V56" i="2"/>
  <c r="V63" i="2" s="1"/>
  <c r="V70" i="2" s="1"/>
  <c r="V80" i="2" s="1"/>
  <c r="V82" i="2" s="1"/>
  <c r="M34" i="2"/>
  <c r="Y34" i="2" s="1"/>
  <c r="W34" i="2"/>
  <c r="W10" i="2"/>
  <c r="M10" i="2"/>
  <c r="Y10" i="2" s="1"/>
  <c r="M25" i="2"/>
  <c r="Y25" i="2" s="1"/>
  <c r="W25" i="2"/>
  <c r="W33" i="2"/>
  <c r="M33" i="2"/>
  <c r="Y33" i="2" s="1"/>
  <c r="M46" i="2"/>
  <c r="Y46" i="2" s="1"/>
  <c r="W46" i="2"/>
  <c r="W58" i="2"/>
  <c r="M58" i="2"/>
  <c r="Y58" i="2" s="1"/>
  <c r="J70" i="2"/>
  <c r="J80" i="2" s="1"/>
  <c r="J82" i="2" s="1"/>
  <c r="W50" i="1"/>
  <c r="M50" i="1"/>
  <c r="Y50" i="1" s="1"/>
  <c r="M52" i="1"/>
  <c r="Y52" i="1" s="1"/>
  <c r="W52" i="1"/>
  <c r="M56" i="1"/>
  <c r="Y56" i="1" s="1"/>
  <c r="W56" i="1"/>
  <c r="M28" i="1"/>
  <c r="W28" i="1"/>
  <c r="M24" i="1"/>
  <c r="K41" i="1"/>
  <c r="W24" i="1"/>
  <c r="M59" i="1"/>
  <c r="Y59" i="1" s="1"/>
  <c r="W59" i="1"/>
  <c r="M31" i="1"/>
  <c r="W31" i="1"/>
  <c r="M25" i="1"/>
  <c r="W25" i="1"/>
  <c r="W46" i="1"/>
  <c r="M46" i="1"/>
  <c r="W26" i="1"/>
  <c r="M26" i="1"/>
  <c r="W47" i="1"/>
  <c r="M47" i="1"/>
  <c r="K48" i="1"/>
  <c r="W43" i="1"/>
  <c r="M43" i="1"/>
  <c r="W44" i="1"/>
  <c r="M44" i="1"/>
  <c r="W32" i="1"/>
  <c r="M32" i="1"/>
  <c r="M45" i="1"/>
  <c r="W45" i="1"/>
  <c r="W27" i="1"/>
  <c r="M27" i="1"/>
  <c r="W42" i="1"/>
  <c r="M42" i="1"/>
  <c r="M51" i="1"/>
  <c r="Y51" i="1" s="1"/>
  <c r="Y53" i="1" s="1"/>
  <c r="W51" i="1"/>
  <c r="S56" i="2"/>
  <c r="S63" i="2" s="1"/>
  <c r="S70" i="2" s="1"/>
  <c r="S80" i="2" s="1"/>
  <c r="S82" i="2" s="1"/>
  <c r="X56" i="2"/>
  <c r="X63" i="2" s="1"/>
  <c r="X70" i="2" s="1"/>
  <c r="X80" i="2" s="1"/>
  <c r="X82" i="2" s="1"/>
  <c r="P56" i="2"/>
  <c r="P63" i="2" s="1"/>
  <c r="P70" i="2" s="1"/>
  <c r="P80" i="2" s="1"/>
  <c r="P82" i="2" s="1"/>
  <c r="Y71" i="2"/>
  <c r="W11" i="1"/>
  <c r="M11" i="1"/>
  <c r="Y11" i="1" s="1"/>
  <c r="M12" i="1"/>
  <c r="Y12" i="1" s="1"/>
  <c r="W12" i="1"/>
  <c r="W13" i="1"/>
  <c r="M13" i="1"/>
  <c r="Y13" i="1" s="1"/>
  <c r="W9" i="1"/>
  <c r="M9" i="1"/>
  <c r="Y9" i="1" s="1"/>
  <c r="M10" i="1"/>
  <c r="Y10" i="1" s="1"/>
  <c r="W10" i="1"/>
  <c r="K53" i="1"/>
  <c r="W48" i="2" l="1"/>
  <c r="M41" i="2"/>
  <c r="Y24" i="2"/>
  <c r="Y41" i="2" s="1"/>
  <c r="W55" i="2"/>
  <c r="M55" i="2"/>
  <c r="Y49" i="2"/>
  <c r="Y55" i="2" s="1"/>
  <c r="W41" i="2"/>
  <c r="M48" i="2"/>
  <c r="Y43" i="2"/>
  <c r="Y48" i="2" s="1"/>
  <c r="M41" i="1"/>
  <c r="M48" i="1"/>
  <c r="W48" i="1"/>
  <c r="F5" i="5" l="1"/>
  <c r="F59" i="5" s="1"/>
  <c r="F73" i="3" l="1"/>
  <c r="L73" i="3"/>
  <c r="I73" i="3"/>
  <c r="G73" i="3" l="1"/>
  <c r="F74" i="3"/>
  <c r="F76" i="3" s="1"/>
  <c r="I74" i="3"/>
  <c r="I76" i="3" s="1"/>
  <c r="X73" i="3"/>
  <c r="X74" i="3" s="1"/>
  <c r="X76" i="3" s="1"/>
  <c r="M73" i="3"/>
  <c r="L74" i="3"/>
  <c r="L76" i="3" s="1"/>
  <c r="H73" i="3" l="1"/>
  <c r="U69" i="1"/>
  <c r="T69" i="1"/>
  <c r="R69" i="1"/>
  <c r="Q69" i="1"/>
  <c r="O69" i="1"/>
  <c r="N69" i="1"/>
  <c r="K69" i="1"/>
  <c r="H69" i="1"/>
  <c r="F69" i="1"/>
  <c r="E69" i="1"/>
  <c r="X67" i="1"/>
  <c r="M70" i="1"/>
  <c r="Y70" i="1" s="1"/>
  <c r="W73" i="3" l="1"/>
  <c r="J73" i="3"/>
  <c r="S69" i="1"/>
  <c r="P69" i="1"/>
  <c r="V69" i="1"/>
  <c r="G69" i="1"/>
  <c r="X40" i="1"/>
  <c r="X45" i="1"/>
  <c r="X47" i="1"/>
  <c r="X33" i="1"/>
  <c r="X34" i="1"/>
  <c r="X46" i="1"/>
  <c r="I69" i="1"/>
  <c r="X44" i="1"/>
  <c r="L69" i="1"/>
  <c r="X39" i="1"/>
  <c r="X38" i="1"/>
  <c r="X37" i="1"/>
  <c r="X36" i="1"/>
  <c r="X32" i="1"/>
  <c r="X31" i="1"/>
  <c r="X30" i="1"/>
  <c r="X29" i="1"/>
  <c r="X28" i="1"/>
  <c r="X27" i="1"/>
  <c r="X26" i="1"/>
  <c r="X25" i="1"/>
  <c r="X24" i="1"/>
  <c r="Y73" i="3" l="1"/>
  <c r="X48" i="1"/>
  <c r="X41" i="1"/>
  <c r="M69" i="1"/>
  <c r="X69" i="1"/>
  <c r="J69" i="1"/>
  <c r="E7" i="3"/>
  <c r="E8" i="3"/>
  <c r="E6" i="3"/>
  <c r="E7" i="2"/>
  <c r="E8" i="2"/>
  <c r="E6" i="2"/>
  <c r="E7" i="1"/>
  <c r="G7" i="1" s="1"/>
  <c r="E8" i="1"/>
  <c r="G8" i="1" s="1"/>
  <c r="E6" i="1"/>
  <c r="G6" i="1" s="1"/>
  <c r="K6" i="3" l="1"/>
  <c r="E14" i="3"/>
  <c r="E23" i="3" s="1"/>
  <c r="E58" i="3" s="1"/>
  <c r="E65" i="3" s="1"/>
  <c r="E72" i="3" s="1"/>
  <c r="E74" i="3" s="1"/>
  <c r="E76" i="3" s="1"/>
  <c r="G6" i="3"/>
  <c r="K7" i="3"/>
  <c r="M7" i="3" s="1"/>
  <c r="G7" i="3"/>
  <c r="K8" i="3"/>
  <c r="M8" i="3" s="1"/>
  <c r="G8" i="3"/>
  <c r="K6" i="2"/>
  <c r="G6" i="2"/>
  <c r="E14" i="2"/>
  <c r="E23" i="2" s="1"/>
  <c r="E56" i="2" s="1"/>
  <c r="E63" i="2" s="1"/>
  <c r="E70" i="2" s="1"/>
  <c r="E80" i="2" s="1"/>
  <c r="E82" i="2" s="1"/>
  <c r="K8" i="2"/>
  <c r="G8" i="2"/>
  <c r="K7" i="2"/>
  <c r="G7" i="2"/>
  <c r="G14" i="1"/>
  <c r="G23" i="1" s="1"/>
  <c r="K6" i="1"/>
  <c r="E14" i="1"/>
  <c r="E23" i="1" s="1"/>
  <c r="E54" i="1" s="1"/>
  <c r="E61" i="1" s="1"/>
  <c r="E68" i="1" s="1"/>
  <c r="K7" i="1"/>
  <c r="K8" i="1"/>
  <c r="D51" i="1"/>
  <c r="G14" i="3" l="1"/>
  <c r="G23" i="3" s="1"/>
  <c r="G58" i="3" s="1"/>
  <c r="G65" i="3" s="1"/>
  <c r="G72" i="3" s="1"/>
  <c r="G74" i="3" s="1"/>
  <c r="G76" i="3" s="1"/>
  <c r="K14" i="3"/>
  <c r="K23" i="3" s="1"/>
  <c r="K58" i="3" s="1"/>
  <c r="K65" i="3" s="1"/>
  <c r="K72" i="3" s="1"/>
  <c r="K74" i="3" s="1"/>
  <c r="K76" i="3" s="1"/>
  <c r="M6" i="3"/>
  <c r="M14" i="3" s="1"/>
  <c r="M23" i="3" s="1"/>
  <c r="M58" i="3" s="1"/>
  <c r="M65" i="3" s="1"/>
  <c r="M72" i="3" s="1"/>
  <c r="M74" i="3" s="1"/>
  <c r="M76" i="3" s="1"/>
  <c r="W8" i="2"/>
  <c r="M8" i="2"/>
  <c r="Y8" i="2" s="1"/>
  <c r="G14" i="2"/>
  <c r="G23" i="2" s="1"/>
  <c r="G56" i="2" s="1"/>
  <c r="G63" i="2" s="1"/>
  <c r="G70" i="2" s="1"/>
  <c r="G80" i="2" s="1"/>
  <c r="G82" i="2" s="1"/>
  <c r="W7" i="2"/>
  <c r="M7" i="2"/>
  <c r="Y7" i="2" s="1"/>
  <c r="W6" i="2"/>
  <c r="W14" i="2" s="1"/>
  <c r="W23" i="2" s="1"/>
  <c r="W56" i="2" s="1"/>
  <c r="W63" i="2" s="1"/>
  <c r="W70" i="2" s="1"/>
  <c r="W80" i="2" s="1"/>
  <c r="W82" i="2" s="1"/>
  <c r="M6" i="2"/>
  <c r="K14" i="2"/>
  <c r="K23" i="2" s="1"/>
  <c r="K56" i="2" s="1"/>
  <c r="K63" i="2" s="1"/>
  <c r="K70" i="2" s="1"/>
  <c r="K80" i="2" s="1"/>
  <c r="K82" i="2" s="1"/>
  <c r="M8" i="1"/>
  <c r="Y8" i="1" s="1"/>
  <c r="W8" i="1"/>
  <c r="W7" i="1"/>
  <c r="M7" i="1"/>
  <c r="Y7" i="1" s="1"/>
  <c r="M6" i="1"/>
  <c r="Y6" i="1" s="1"/>
  <c r="W6" i="1"/>
  <c r="K14" i="1"/>
  <c r="M14" i="2" l="1"/>
  <c r="M23" i="2" s="1"/>
  <c r="M56" i="2" s="1"/>
  <c r="M63" i="2" s="1"/>
  <c r="M70" i="2" s="1"/>
  <c r="M80" i="2" s="1"/>
  <c r="M82" i="2" s="1"/>
  <c r="Y6" i="2"/>
  <c r="Y14" i="2" s="1"/>
  <c r="Y23" i="2" s="1"/>
  <c r="Y56" i="2" s="1"/>
  <c r="Y63" i="2" s="1"/>
  <c r="Y70" i="2" s="1"/>
  <c r="Y80" i="2" s="1"/>
  <c r="Y82" i="2" s="1"/>
  <c r="Y14" i="1"/>
  <c r="M14" i="1"/>
  <c r="F53" i="1" l="1"/>
  <c r="H38" i="3" l="1"/>
  <c r="H39" i="3"/>
  <c r="H40" i="3"/>
  <c r="H47" i="3"/>
  <c r="H50" i="3"/>
  <c r="H68" i="3"/>
  <c r="H69" i="3"/>
  <c r="H36" i="3"/>
  <c r="H16" i="3"/>
  <c r="H18" i="3"/>
  <c r="H24" i="3"/>
  <c r="H26" i="3"/>
  <c r="H28" i="3"/>
  <c r="H30" i="3"/>
  <c r="H32" i="3"/>
  <c r="H7" i="3"/>
  <c r="H9" i="3"/>
  <c r="H11" i="3"/>
  <c r="H13" i="3"/>
  <c r="I53" i="1"/>
  <c r="L53" i="1"/>
  <c r="O53" i="1"/>
  <c r="R53" i="1"/>
  <c r="U53" i="1"/>
  <c r="M62" i="1"/>
  <c r="W39" i="1"/>
  <c r="W38" i="1"/>
  <c r="W40" i="1"/>
  <c r="U23" i="1"/>
  <c r="W16" i="3" l="1"/>
  <c r="J16" i="3"/>
  <c r="Y16" i="3" s="1"/>
  <c r="W40" i="3"/>
  <c r="J40" i="3"/>
  <c r="Y40" i="3" s="1"/>
  <c r="W7" i="3"/>
  <c r="J7" i="3"/>
  <c r="Y7" i="3" s="1"/>
  <c r="W32" i="3"/>
  <c r="J32" i="3"/>
  <c r="Y32" i="3" s="1"/>
  <c r="W13" i="3"/>
  <c r="J13" i="3"/>
  <c r="Y13" i="3" s="1"/>
  <c r="W28" i="3"/>
  <c r="J28" i="3"/>
  <c r="Y28" i="3" s="1"/>
  <c r="W69" i="3"/>
  <c r="J69" i="3"/>
  <c r="Y69" i="3" s="1"/>
  <c r="J39" i="3"/>
  <c r="Y39" i="3" s="1"/>
  <c r="W39" i="3"/>
  <c r="W36" i="3"/>
  <c r="J36" i="3"/>
  <c r="Y36" i="3" s="1"/>
  <c r="W11" i="3"/>
  <c r="J11" i="3"/>
  <c r="Y11" i="3" s="1"/>
  <c r="W26" i="3"/>
  <c r="J26" i="3"/>
  <c r="Y26" i="3" s="1"/>
  <c r="W68" i="3"/>
  <c r="J68" i="3"/>
  <c r="Y68" i="3" s="1"/>
  <c r="W38" i="3"/>
  <c r="J38" i="3"/>
  <c r="Y38" i="3" s="1"/>
  <c r="W18" i="3"/>
  <c r="J18" i="3"/>
  <c r="Y18" i="3" s="1"/>
  <c r="W30" i="3"/>
  <c r="J30" i="3"/>
  <c r="Y30" i="3" s="1"/>
  <c r="W9" i="3"/>
  <c r="J9" i="3"/>
  <c r="Y9" i="3" s="1"/>
  <c r="W24" i="3"/>
  <c r="J24" i="3"/>
  <c r="W50" i="3"/>
  <c r="J50" i="3"/>
  <c r="Y50" i="3" s="1"/>
  <c r="W47" i="3"/>
  <c r="J47" i="3"/>
  <c r="Y47" i="3" s="1"/>
  <c r="M66" i="1"/>
  <c r="Y69" i="1"/>
  <c r="W69" i="1"/>
  <c r="R23" i="1"/>
  <c r="R54" i="1" s="1"/>
  <c r="O23" i="1"/>
  <c r="O54" i="1" s="1"/>
  <c r="O61" i="1" s="1"/>
  <c r="O68" i="1" s="1"/>
  <c r="I23" i="1"/>
  <c r="I54" i="1" s="1"/>
  <c r="I61" i="1" s="1"/>
  <c r="I68" i="1" s="1"/>
  <c r="G52" i="1"/>
  <c r="G50" i="1"/>
  <c r="M53" i="1"/>
  <c r="H20" i="3"/>
  <c r="H59" i="3"/>
  <c r="H45" i="3"/>
  <c r="G64" i="1"/>
  <c r="H8" i="3"/>
  <c r="H17" i="3"/>
  <c r="H46" i="3"/>
  <c r="H27" i="3"/>
  <c r="H56" i="3"/>
  <c r="H43" i="3"/>
  <c r="H60" i="3"/>
  <c r="G62" i="1"/>
  <c r="U54" i="1"/>
  <c r="U61" i="1" s="1"/>
  <c r="U68" i="1" s="1"/>
  <c r="H67" i="3"/>
  <c r="H53" i="1"/>
  <c r="P62" i="1"/>
  <c r="P66" i="1" s="1"/>
  <c r="Q53" i="1"/>
  <c r="N53" i="1"/>
  <c r="T53" i="1"/>
  <c r="G49" i="1"/>
  <c r="G51" i="1"/>
  <c r="G63" i="1"/>
  <c r="G65" i="1"/>
  <c r="S62" i="1"/>
  <c r="S66" i="1" s="1"/>
  <c r="S67" i="1"/>
  <c r="V67" i="1"/>
  <c r="H10" i="3"/>
  <c r="H33" i="3"/>
  <c r="H29" i="3"/>
  <c r="H25" i="3"/>
  <c r="H19" i="3"/>
  <c r="H15" i="3"/>
  <c r="H71" i="3"/>
  <c r="H66" i="3"/>
  <c r="H49" i="3"/>
  <c r="H44" i="3"/>
  <c r="H31" i="3"/>
  <c r="H22" i="3"/>
  <c r="H12" i="3"/>
  <c r="H54" i="3"/>
  <c r="H42" i="3"/>
  <c r="H37" i="3"/>
  <c r="H6" i="3"/>
  <c r="H63" i="3"/>
  <c r="H34" i="3"/>
  <c r="H41" i="3" l="1"/>
  <c r="J33" i="3"/>
  <c r="Y33" i="3" s="1"/>
  <c r="W33" i="3"/>
  <c r="J43" i="3"/>
  <c r="H48" i="3"/>
  <c r="W43" i="3"/>
  <c r="J17" i="3"/>
  <c r="Y17" i="3" s="1"/>
  <c r="W17" i="3"/>
  <c r="W10" i="3"/>
  <c r="J10" i="3"/>
  <c r="Y10" i="3" s="1"/>
  <c r="J67" i="3"/>
  <c r="Y67" i="3" s="1"/>
  <c r="W67" i="3"/>
  <c r="W56" i="3"/>
  <c r="J56" i="3"/>
  <c r="Y56" i="3" s="1"/>
  <c r="W8" i="3"/>
  <c r="J8" i="3"/>
  <c r="Y8" i="3" s="1"/>
  <c r="W45" i="3"/>
  <c r="J45" i="3"/>
  <c r="Y45" i="3" s="1"/>
  <c r="Y24" i="3"/>
  <c r="W63" i="3"/>
  <c r="J63" i="3"/>
  <c r="J22" i="3"/>
  <c r="W22" i="3"/>
  <c r="H21" i="3"/>
  <c r="W15" i="3"/>
  <c r="J15" i="3"/>
  <c r="W59" i="3"/>
  <c r="J59" i="3"/>
  <c r="Y59" i="3" s="1"/>
  <c r="J6" i="3"/>
  <c r="H14" i="3"/>
  <c r="W6" i="3"/>
  <c r="W31" i="3"/>
  <c r="J31" i="3"/>
  <c r="Y31" i="3" s="1"/>
  <c r="J19" i="3"/>
  <c r="Y19" i="3" s="1"/>
  <c r="W19" i="3"/>
  <c r="J20" i="3"/>
  <c r="Y20" i="3" s="1"/>
  <c r="W20" i="3"/>
  <c r="W71" i="3"/>
  <c r="J71" i="3"/>
  <c r="W37" i="3"/>
  <c r="J37" i="3"/>
  <c r="Y37" i="3" s="1"/>
  <c r="W44" i="3"/>
  <c r="J44" i="3"/>
  <c r="Y44" i="3" s="1"/>
  <c r="J25" i="3"/>
  <c r="Y25" i="3" s="1"/>
  <c r="W25" i="3"/>
  <c r="W41" i="3" s="1"/>
  <c r="W60" i="3"/>
  <c r="J60" i="3"/>
  <c r="Y60" i="3" s="1"/>
  <c r="J27" i="3"/>
  <c r="Y27" i="3" s="1"/>
  <c r="W27" i="3"/>
  <c r="W34" i="3"/>
  <c r="J34" i="3"/>
  <c r="Y34" i="3" s="1"/>
  <c r="W54" i="3"/>
  <c r="J54" i="3"/>
  <c r="Y54" i="3" s="1"/>
  <c r="H70" i="3"/>
  <c r="W66" i="3"/>
  <c r="W70" i="3" s="1"/>
  <c r="J66" i="3"/>
  <c r="J12" i="3"/>
  <c r="Y12" i="3" s="1"/>
  <c r="W12" i="3"/>
  <c r="J42" i="3"/>
  <c r="Y42" i="3" s="1"/>
  <c r="W42" i="3"/>
  <c r="J49" i="3"/>
  <c r="H57" i="3"/>
  <c r="W49" i="3"/>
  <c r="W29" i="3"/>
  <c r="J29" i="3"/>
  <c r="Y29" i="3" s="1"/>
  <c r="W46" i="3"/>
  <c r="J46" i="3"/>
  <c r="Y46" i="3" s="1"/>
  <c r="G66" i="1"/>
  <c r="R61" i="1"/>
  <c r="R68" i="1" s="1"/>
  <c r="R76" i="1" s="1"/>
  <c r="R78" i="1" s="1"/>
  <c r="Y67" i="1"/>
  <c r="Y62" i="1"/>
  <c r="Y66" i="1" s="1"/>
  <c r="V48" i="1"/>
  <c r="P41" i="1"/>
  <c r="S41" i="1"/>
  <c r="V41" i="1"/>
  <c r="P14" i="1"/>
  <c r="V14" i="1"/>
  <c r="S14" i="1"/>
  <c r="U76" i="1"/>
  <c r="U78" i="1" s="1"/>
  <c r="K23" i="1"/>
  <c r="O76" i="1"/>
  <c r="O78" i="1" s="1"/>
  <c r="P53" i="1"/>
  <c r="G53" i="1"/>
  <c r="H54" i="1"/>
  <c r="H61" i="1" s="1"/>
  <c r="H68" i="1" s="1"/>
  <c r="N23" i="1"/>
  <c r="N54" i="1" s="1"/>
  <c r="N61" i="1" s="1"/>
  <c r="N68" i="1" s="1"/>
  <c r="Q23" i="1"/>
  <c r="Q54" i="1" s="1"/>
  <c r="Q61" i="1" s="1"/>
  <c r="Q68" i="1" s="1"/>
  <c r="V53" i="1"/>
  <c r="S53" i="1"/>
  <c r="J53" i="1"/>
  <c r="T23" i="1"/>
  <c r="T54" i="1" s="1"/>
  <c r="T61" i="1" s="1"/>
  <c r="T68" i="1" s="1"/>
  <c r="C14" i="1"/>
  <c r="C21" i="1"/>
  <c r="Y24" i="1"/>
  <c r="Y25" i="1"/>
  <c r="Y26" i="1"/>
  <c r="Y27" i="1"/>
  <c r="Y28" i="1"/>
  <c r="Y29" i="1"/>
  <c r="Y30" i="1"/>
  <c r="Y31" i="1"/>
  <c r="Y32" i="1"/>
  <c r="W33" i="1"/>
  <c r="Y33" i="1"/>
  <c r="W34" i="1"/>
  <c r="W36" i="1"/>
  <c r="W37" i="1"/>
  <c r="Y42" i="1"/>
  <c r="Y43" i="1"/>
  <c r="Y44" i="1"/>
  <c r="Y45" i="1"/>
  <c r="Y46" i="1"/>
  <c r="Y47" i="1"/>
  <c r="W49" i="1"/>
  <c r="C53" i="1"/>
  <c r="W67" i="1"/>
  <c r="W14" i="3" l="1"/>
  <c r="H23" i="3"/>
  <c r="J57" i="3"/>
  <c r="Y49" i="3"/>
  <c r="Y57" i="3" s="1"/>
  <c r="Y22" i="3"/>
  <c r="J21" i="3"/>
  <c r="J23" i="3" s="1"/>
  <c r="Y15" i="3"/>
  <c r="Y21" i="3" s="1"/>
  <c r="Y63" i="3"/>
  <c r="W48" i="3"/>
  <c r="W21" i="3"/>
  <c r="W23" i="3" s="1"/>
  <c r="J14" i="3"/>
  <c r="Y6" i="3"/>
  <c r="Y14" i="3" s="1"/>
  <c r="Y41" i="3"/>
  <c r="J48" i="3"/>
  <c r="Y43" i="3"/>
  <c r="Y48" i="3" s="1"/>
  <c r="W57" i="3"/>
  <c r="Y71" i="3"/>
  <c r="J41" i="3"/>
  <c r="H58" i="3"/>
  <c r="H65" i="3" s="1"/>
  <c r="H72" i="3" s="1"/>
  <c r="H74" i="3" s="1"/>
  <c r="H76" i="3" s="1"/>
  <c r="J70" i="3"/>
  <c r="Y66" i="3"/>
  <c r="Y70" i="3" s="1"/>
  <c r="W41" i="1"/>
  <c r="Y48" i="1"/>
  <c r="Y41" i="1"/>
  <c r="W14" i="1"/>
  <c r="K54" i="1"/>
  <c r="C23" i="1"/>
  <c r="V23" i="1"/>
  <c r="V54" i="1" s="1"/>
  <c r="V61" i="1" s="1"/>
  <c r="V68" i="1" s="1"/>
  <c r="P23" i="1"/>
  <c r="P54" i="1" s="1"/>
  <c r="P61" i="1" s="1"/>
  <c r="P68" i="1" s="1"/>
  <c r="F54" i="1"/>
  <c r="F61" i="1" s="1"/>
  <c r="F68" i="1" s="1"/>
  <c r="I76" i="1"/>
  <c r="I78" i="1" s="1"/>
  <c r="H76" i="1"/>
  <c r="H78" i="1" s="1"/>
  <c r="Q76" i="1"/>
  <c r="Q78" i="1" s="1"/>
  <c r="E76" i="1"/>
  <c r="E78" i="1" s="1"/>
  <c r="T76" i="1"/>
  <c r="T78" i="1" s="1"/>
  <c r="J23" i="1"/>
  <c r="J54" i="1" s="1"/>
  <c r="J61" i="1" s="1"/>
  <c r="J68" i="1" s="1"/>
  <c r="N76" i="1"/>
  <c r="N78" i="1" s="1"/>
  <c r="S23" i="1"/>
  <c r="S54" i="1" s="1"/>
  <c r="S61" i="1" s="1"/>
  <c r="S68" i="1" s="1"/>
  <c r="W53" i="1"/>
  <c r="L23" i="1"/>
  <c r="L54" i="1" s="1"/>
  <c r="L61" i="1" s="1"/>
  <c r="L68" i="1" s="1"/>
  <c r="X53" i="1"/>
  <c r="C57" i="4"/>
  <c r="C48" i="4"/>
  <c r="C21" i="4"/>
  <c r="C14" i="4"/>
  <c r="L104" i="3"/>
  <c r="L103" i="3"/>
  <c r="L102" i="3"/>
  <c r="C57" i="3"/>
  <c r="C48" i="3"/>
  <c r="C21" i="3"/>
  <c r="C14" i="3"/>
  <c r="C55" i="2"/>
  <c r="C48" i="2"/>
  <c r="C21" i="2"/>
  <c r="C14" i="2"/>
  <c r="Y23" i="3" l="1"/>
  <c r="W58" i="3"/>
  <c r="W65" i="3" s="1"/>
  <c r="W72" i="3" s="1"/>
  <c r="W74" i="3" s="1"/>
  <c r="W76" i="3" s="1"/>
  <c r="Y58" i="3"/>
  <c r="Y65" i="3" s="1"/>
  <c r="Y72" i="3" s="1"/>
  <c r="Y74" i="3" s="1"/>
  <c r="Y76" i="3" s="1"/>
  <c r="J58" i="3"/>
  <c r="J65" i="3" s="1"/>
  <c r="J72" i="3" s="1"/>
  <c r="J74" i="3" s="1"/>
  <c r="J76" i="3" s="1"/>
  <c r="K61" i="1"/>
  <c r="K68" i="1" s="1"/>
  <c r="K76" i="1" s="1"/>
  <c r="K78" i="1" s="1"/>
  <c r="C23" i="2"/>
  <c r="X23" i="1"/>
  <c r="J76" i="1"/>
  <c r="J78" i="1" s="1"/>
  <c r="V76" i="1"/>
  <c r="V78" i="1" s="1"/>
  <c r="G54" i="1"/>
  <c r="G61" i="1" s="1"/>
  <c r="G68" i="1" s="1"/>
  <c r="S76" i="1"/>
  <c r="S78" i="1" s="1"/>
  <c r="P76" i="1"/>
  <c r="P78" i="1" s="1"/>
  <c r="L76" i="1"/>
  <c r="L78" i="1" s="1"/>
  <c r="W23" i="1"/>
  <c r="W54" i="1" s="1"/>
  <c r="W61" i="1" s="1"/>
  <c r="W68" i="1" s="1"/>
  <c r="C23" i="4"/>
  <c r="C23" i="3"/>
  <c r="M23" i="1"/>
  <c r="M54" i="1" s="1"/>
  <c r="M61" i="1" s="1"/>
  <c r="M68" i="1" s="1"/>
  <c r="X54" i="1" l="1"/>
  <c r="X61" i="1" s="1"/>
  <c r="M76" i="1"/>
  <c r="M78" i="1" s="1"/>
  <c r="Y23" i="1"/>
  <c r="Y54" i="1" s="1"/>
  <c r="W76" i="1"/>
  <c r="W78" i="1" s="1"/>
  <c r="G76" i="1"/>
  <c r="G78" i="1" s="1"/>
  <c r="F76" i="1"/>
  <c r="F78" i="1" s="1"/>
  <c r="H80" i="1" l="1"/>
  <c r="X68" i="1"/>
  <c r="Y61" i="1"/>
  <c r="Y68" i="1" s="1"/>
  <c r="Y76" i="1" s="1"/>
  <c r="Y78" i="1" s="1"/>
  <c r="H84" i="2"/>
  <c r="I78" i="3" l="1"/>
  <c r="X76" i="1"/>
  <c r="X78" i="1" s="1"/>
  <c r="Y83" i="4" l="1"/>
</calcChain>
</file>

<file path=xl/sharedStrings.xml><?xml version="1.0" encoding="utf-8"?>
<sst xmlns="http://schemas.openxmlformats.org/spreadsheetml/2006/main" count="519" uniqueCount="193">
  <si>
    <t>S.No.</t>
  </si>
  <si>
    <t>Generating station/ Stage/Source</t>
  </si>
  <si>
    <t>Plant 
capacity
 (MW)</t>
  </si>
  <si>
    <t>Discom's
 share
 (%)</t>
  </si>
  <si>
    <t>Energy (MU)</t>
  </si>
  <si>
    <t>Cost Components (Rs.Millions)</t>
  </si>
  <si>
    <t>Fixed
(A)</t>
  </si>
  <si>
    <t>Variable 
(B)</t>
  </si>
  <si>
    <t>Incentive
(C)</t>
  </si>
  <si>
    <t>Income Tax
(D)</t>
  </si>
  <si>
    <t>Others
(E)</t>
  </si>
  <si>
    <t>Total 
F=(A+B+C+D+E)</t>
  </si>
  <si>
    <t>TO 
(a)</t>
  </si>
  <si>
    <t>Actual
 (b)</t>
  </si>
  <si>
    <t>Variance
 (c)= (b-a)</t>
  </si>
  <si>
    <t>TO 
(d)</t>
  </si>
  <si>
    <t>Actual
 (e)</t>
  </si>
  <si>
    <t>Variance
 (f)= (e-d)</t>
  </si>
  <si>
    <t>TO
 (g)</t>
  </si>
  <si>
    <t>Actual 
(h)</t>
  </si>
  <si>
    <t>Variance
 (i)= (h-g)</t>
  </si>
  <si>
    <t>TO 
(j)</t>
  </si>
  <si>
    <t>Actual 
(k)</t>
  </si>
  <si>
    <t>Variance
 (l)= (k-j)</t>
  </si>
  <si>
    <t>TO
 (m)</t>
  </si>
  <si>
    <t>Actual
 (n)</t>
  </si>
  <si>
    <t>Variance 
(o)= (n-m)</t>
  </si>
  <si>
    <t>TO 
(p)</t>
  </si>
  <si>
    <t>Actual 
(q)</t>
  </si>
  <si>
    <t>Variance
 (r)= (q-p)</t>
  </si>
  <si>
    <t>TO 
(s)</t>
  </si>
  <si>
    <t>Actual
 (t)</t>
  </si>
  <si>
    <t>Variance 
(u)= (t-s)</t>
  </si>
  <si>
    <t>Dr.NTTPS-I</t>
  </si>
  <si>
    <t>Dr.NTTPS-II</t>
  </si>
  <si>
    <t>Dr.NTTPS-III</t>
  </si>
  <si>
    <t>Dr.NTTPS-IV</t>
  </si>
  <si>
    <t>RTPP Stage-I</t>
  </si>
  <si>
    <t>RTPP Stage-II</t>
  </si>
  <si>
    <t>RTPP Stage-III</t>
  </si>
  <si>
    <t>RTPP Stage-IV</t>
  </si>
  <si>
    <t>TOTAL (Thermal)</t>
  </si>
  <si>
    <t>Srisailam -RBPH</t>
  </si>
  <si>
    <t>NSRCPH</t>
  </si>
  <si>
    <t>NSTPDC PH</t>
  </si>
  <si>
    <t>Sileru Complex</t>
  </si>
  <si>
    <t>Pennaahobilam</t>
  </si>
  <si>
    <t>Mini Hydel (Chettipeta)</t>
  </si>
  <si>
    <t>GENCO-HYDEL</t>
  </si>
  <si>
    <t>Inter-state hydel(AP SHARE)</t>
  </si>
  <si>
    <t>APGENCO-TOTAL</t>
  </si>
  <si>
    <t>NTPC (SR) Ramagundam I &amp; II</t>
  </si>
  <si>
    <t>NTPC (SR) Simhadri Stage 1</t>
  </si>
  <si>
    <t>NTPC (SR) Simhadri Stage 2</t>
  </si>
  <si>
    <t>NTPC (SR) Talcher St. II</t>
  </si>
  <si>
    <t>NTPC (SR) Ramagundam Stage-III</t>
  </si>
  <si>
    <t>NTPC Kudgi Stage 1</t>
  </si>
  <si>
    <t>NTECL Valluru</t>
  </si>
  <si>
    <t>NLC Stage-I</t>
  </si>
  <si>
    <t>NLC Stage-II</t>
  </si>
  <si>
    <t>NPC (MAPS)</t>
  </si>
  <si>
    <t>NPC (Kaiga Unit-I,II)</t>
  </si>
  <si>
    <t>NPC (Kaiga Unit-III &amp; IV)</t>
  </si>
  <si>
    <t>NTPL (NLC Tamilnadu Power Ltd Stage-1)(TUTICORIN)</t>
  </si>
  <si>
    <t>NLC NNTPS</t>
  </si>
  <si>
    <t>NLC TPS I EXP</t>
  </si>
  <si>
    <t>NLC TPS II EXP(EP)</t>
  </si>
  <si>
    <t xml:space="preserve">NPCIL(Kudamkulam) </t>
  </si>
  <si>
    <t>CGS TOTAL</t>
  </si>
  <si>
    <t>JNNSM PH-1 THERMAL</t>
  </si>
  <si>
    <t>**</t>
  </si>
  <si>
    <t>NCE-WIND TOTAL</t>
  </si>
  <si>
    <t>NCE -OTHERS</t>
  </si>
  <si>
    <t>NCE-SOLAR Total</t>
  </si>
  <si>
    <t>JNNSM PH-1 SOLAR</t>
  </si>
  <si>
    <t>JNNSM PH-2 SOLAR</t>
  </si>
  <si>
    <t>Total NCE</t>
  </si>
  <si>
    <t>Godavari Gas</t>
  </si>
  <si>
    <t>Thermal Powertech Corporation India</t>
  </si>
  <si>
    <t>SDSTPS (APPDCL)-STAGE 1</t>
  </si>
  <si>
    <t>HNPCL</t>
  </si>
  <si>
    <t>Total Others</t>
  </si>
  <si>
    <t>Total Dispatch</t>
  </si>
  <si>
    <t>JNNSM PH-II THERMAL</t>
  </si>
  <si>
    <t>UI CHARGES</t>
  </si>
  <si>
    <t>Short Term Purchases</t>
  </si>
  <si>
    <t>D&lt;&gt;D purchase</t>
  </si>
  <si>
    <t>D&lt;&gt;D sale</t>
  </si>
  <si>
    <t>Net Dispatch</t>
  </si>
  <si>
    <t>TRANSMISSION COST</t>
  </si>
  <si>
    <t>SLDC COST</t>
  </si>
  <si>
    <t>PGCIL</t>
  </si>
  <si>
    <t>ULDC COST</t>
  </si>
  <si>
    <t>TOTAL TRANSMISSION &amp; ULDC CHARGES</t>
  </si>
  <si>
    <t>Past claims/refunds, if any, pertaining tp the quarters(s) prior to the quarter for which FPPCA is being filed</t>
  </si>
  <si>
    <t>TOTAL POWER PURCHASE</t>
  </si>
  <si>
    <t>ARREARS</t>
  </si>
  <si>
    <t>NlC Wage revision-1</t>
  </si>
  <si>
    <t>NlC Wage revision-2</t>
  </si>
  <si>
    <t>**BUNDLED CAPACITY CLUBBED WITH CGS STATIONS</t>
  </si>
  <si>
    <t>Purchase from APSPDCL</t>
  </si>
  <si>
    <t>Banking(Import)</t>
  </si>
  <si>
    <t>Short Term Sales</t>
  </si>
  <si>
    <t xml:space="preserve">APPDCL Stage-II Unit III  Infirm Power </t>
  </si>
  <si>
    <t>Change in Law(TPCIL) 20-21</t>
  </si>
  <si>
    <t>NTPL Surcharge 21-22</t>
  </si>
  <si>
    <t>NTPC (SR) Simhadri Stage 1 ( 2019-20)</t>
  </si>
  <si>
    <t>NTPC Mouda</t>
  </si>
  <si>
    <t>Balaji Energy pvt ltd</t>
  </si>
  <si>
    <t xml:space="preserve">SEMBCORP PROJECT-2 (350MW) </t>
  </si>
  <si>
    <t xml:space="preserve">SEMBCORP PROJECT-2 (150MW) </t>
  </si>
  <si>
    <t>SDSTPS (APPDCL)-STAGE 2</t>
  </si>
  <si>
    <t xml:space="preserve">SEMBCORP PROJECT-2 (125MW) </t>
  </si>
  <si>
    <t>Generators</t>
  </si>
  <si>
    <t>RTPP Stage-IV (Differential cost )</t>
  </si>
  <si>
    <t>LANCO LIQUIDITY DAMAGES ADJUSTED FROM SPDCL TO CPDCL</t>
  </si>
  <si>
    <t>GRAND TOTAL</t>
  </si>
  <si>
    <t>d-d rate</t>
  </si>
  <si>
    <t>TSPPCC</t>
  </si>
  <si>
    <t>NTPC (SR) Talcher St. II  (2019-20)</t>
  </si>
  <si>
    <t>NTECL 19-20</t>
  </si>
  <si>
    <t>NLC Wage revision  Stage 1</t>
  </si>
  <si>
    <t>NLC Deferred tax liability</t>
  </si>
  <si>
    <t>NLC Wage revision  Stage 2</t>
  </si>
  <si>
    <t>NTPC Aravalli</t>
  </si>
  <si>
    <t>Change in Law(TPCIL)</t>
  </si>
  <si>
    <t>Hinduja National Power Corp Ltd(HNPCL) FC ARREAR</t>
  </si>
  <si>
    <t>Sri Venkata Sreedevi(Bollineni Castings)</t>
  </si>
  <si>
    <t>Jocil Ltd 6MW</t>
  </si>
  <si>
    <t>Balaji Agro Oils Limited</t>
  </si>
  <si>
    <t>NALCO,Gandikota</t>
  </si>
  <si>
    <t>CHAITNAYA PROJECT</t>
  </si>
  <si>
    <t>Nandi Rollers Flour Mills (P) Ltd.,</t>
  </si>
  <si>
    <t>Orange Sorting Machines (India) Pvt. Ltd</t>
  </si>
  <si>
    <t>Prakash Beedies Pvt. Ltd.</t>
  </si>
  <si>
    <t>Vikram Traders</t>
  </si>
  <si>
    <t>Compucom Software Ltd</t>
  </si>
  <si>
    <t>Chandulal Surajlal</t>
  </si>
  <si>
    <t>G.Shoe Export</t>
  </si>
  <si>
    <t>Arts &amp; Crafts Exports</t>
  </si>
  <si>
    <t>International Conveyors Ltd., Phase I</t>
  </si>
  <si>
    <t>International Conveyors Ltd., Phase II</t>
  </si>
  <si>
    <t>Triveni Enterprises</t>
  </si>
  <si>
    <t>Indian Oil Corporation Ltd (16.8 MW)</t>
  </si>
  <si>
    <t>Indian Oil Corporation Ltd (10.5 MW)</t>
  </si>
  <si>
    <t>Mayura Steels Pvt. Ltd.</t>
  </si>
  <si>
    <t>Shilpa Medicare Ltd</t>
  </si>
  <si>
    <t>S. Kumar</t>
  </si>
  <si>
    <t>Siddaganga Oil Extractions Pvt Ltd</t>
  </si>
  <si>
    <t>Protectron Elecromech Pvt. Ltd Ankireddipally</t>
  </si>
  <si>
    <t>Canara Cement Pipes</t>
  </si>
  <si>
    <t>Texmo Precision Castings</t>
  </si>
  <si>
    <t>Texmo Industries</t>
  </si>
  <si>
    <t>M/s.Solar Energy Corporation of India Ltd (SECI-AZURE) 50MW</t>
  </si>
  <si>
    <t>Happy Valley Developers</t>
  </si>
  <si>
    <t>Shreem Electric Ltd.,</t>
  </si>
  <si>
    <t>Texonic Instruments</t>
  </si>
  <si>
    <t>FPPCA Adjustment F.Y21-22</t>
  </si>
  <si>
    <t>Meghna Associates</t>
  </si>
  <si>
    <t>R3K Power</t>
  </si>
  <si>
    <t>Protectron Electromech Pvt. Ltd.,</t>
  </si>
  <si>
    <t>Vish Wind Infrastructire - I</t>
  </si>
  <si>
    <t>Vish Wind Infrastructire - 2</t>
  </si>
  <si>
    <t>Vish Wind Infrastructire - 3</t>
  </si>
  <si>
    <t>NTPC NSM Phase-II, Bundled Power (COAL)</t>
  </si>
  <si>
    <t>NTPC NVVNL Bundled Power (Only COAL)</t>
  </si>
  <si>
    <t>JSW POWER TRADING CO (DPS)</t>
  </si>
  <si>
    <t>M/s SECI(ACME/ATHENA&amp;AZURE&amp;FRV-I&amp;II&amp;TATA POWER)LPS 7/18 to 9/21</t>
  </si>
  <si>
    <t>S. No.</t>
  </si>
  <si>
    <t>Swapping</t>
  </si>
  <si>
    <t>D&lt;&gt;D sale (Entire FY 22-23 adjustments)</t>
  </si>
  <si>
    <t>FC (Rs.Millions)</t>
  </si>
  <si>
    <t>VC (Rs.Millions)</t>
  </si>
  <si>
    <t>TC (Rs.Millions)</t>
  </si>
  <si>
    <t>Actual Weighted average Power Purchase Cost per unit of energy (APPC)</t>
  </si>
  <si>
    <t>Base Weighted average Power Purchase Cost per unit of energy (BPPC)</t>
  </si>
  <si>
    <t>Approved Loss in %</t>
  </si>
  <si>
    <t>Loss % considered (lower of above two rows)</t>
  </si>
  <si>
    <t>=</t>
  </si>
  <si>
    <t>Actual loss % for corresponding quarter of last year Jan'22 to Mar'22)</t>
  </si>
  <si>
    <t>M/s.Solar Energy Corporation of India Ltd (SECI-KARNAL,HISSAR, BIWADI) 150MW</t>
  </si>
  <si>
    <t>Grand total</t>
  </si>
  <si>
    <t>NTPL (NLC Tamilnadu Power Ltd Stage-1) (TUTICORIN)</t>
  </si>
  <si>
    <t>NTPC (SR) Simhadri Stage 1
(2019-20)</t>
  </si>
  <si>
    <t xml:space="preserve">APPDCL Stage-II Unit III Infirm Power </t>
  </si>
  <si>
    <t>ANNEXURE-II</t>
  </si>
  <si>
    <t>FPPCA FORMAT FOR THE MONTH OF FEB'2023</t>
  </si>
  <si>
    <t>FPPCA FORMAT FOR THE MONTH OF MAR'2023</t>
  </si>
  <si>
    <t>FPPCA FORMAT FOR Q4 OF FY 2022-23 - APCPDCL</t>
  </si>
  <si>
    <t>FPPCA FORMAT FOR THE MONTH OF JAN'2023</t>
  </si>
  <si>
    <t>Arrears for the Month of March-2023</t>
  </si>
  <si>
    <t>FPPCA = (APPC - BPPC) / (100-Loss in %) (Rs./Unit)</t>
  </si>
  <si>
    <t>S. 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</si>
</sst>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67">
    <xf numFmtId="0" fontId="0" fillId="0" borderId="0" xfId="0"/>
    <xf numFmtId="9" fontId="5" fillId="0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9" fontId="6" fillId="0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1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1" xfId="2" applyNumberFormat="1" applyFont="1" applyBorder="1" applyAlignment="1">
      <alignment horizontal="center" vertical="center" wrapText="1" shrinkToFit="1"/>
    </xf>
    <xf numFmtId="1" fontId="5" fillId="0" borderId="1" xfId="0" applyNumberFormat="1" applyFont="1" applyBorder="1" applyAlignment="1">
      <alignment horizontal="center" vertical="center" wrapText="1"/>
    </xf>
    <xf numFmtId="10" fontId="6" fillId="0" borderId="1" xfId="1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2" fontId="6" fillId="0" borderId="7" xfId="0" applyNumberFormat="1" applyFont="1" applyBorder="1" applyAlignment="1">
      <alignment horizontal="center" vertical="center" wrapText="1"/>
    </xf>
    <xf numFmtId="10" fontId="6" fillId="0" borderId="5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9" fontId="9" fillId="0" borderId="1" xfId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0" fontId="6" fillId="0" borderId="1" xfId="1" applyNumberFormat="1" applyFont="1" applyFill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left" vertical="center" wrapText="1"/>
    </xf>
    <xf numFmtId="2" fontId="5" fillId="0" borderId="10" xfId="0" applyNumberFormat="1" applyFont="1" applyBorder="1" applyAlignment="1">
      <alignment horizontal="left" vertical="center" wrapText="1"/>
    </xf>
    <xf numFmtId="2" fontId="6" fillId="0" borderId="6" xfId="0" applyNumberFormat="1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left" vertical="center" wrapText="1"/>
    </xf>
    <xf numFmtId="2" fontId="6" fillId="0" borderId="4" xfId="0" applyNumberFormat="1" applyFont="1" applyBorder="1" applyAlignment="1">
      <alignment horizontal="left" vertical="center" wrapText="1"/>
    </xf>
    <xf numFmtId="2" fontId="6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</cellXfs>
  <cellStyles count="3">
    <cellStyle name="Normal" xfId="0" builtinId="0"/>
    <cellStyle name="Normal 2 149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5"/>
  <sheetViews>
    <sheetView zoomScaleNormal="100" workbookViewId="0">
      <pane xSplit="4" ySplit="5" topLeftCell="E66" activePane="bottomRight" state="frozen"/>
      <selection activeCell="L11" sqref="L11"/>
      <selection pane="topRight" activeCell="L11" sqref="L11"/>
      <selection pane="bottomLeft" activeCell="L11" sqref="L11"/>
      <selection pane="bottomRight" activeCell="C68" sqref="C68"/>
    </sheetView>
  </sheetViews>
  <sheetFormatPr defaultRowHeight="12.75" x14ac:dyDescent="0.25"/>
  <cols>
    <col min="1" max="1" width="5.140625" style="10" bestFit="1" customWidth="1"/>
    <col min="2" max="2" width="30.140625" style="27" bestFit="1" customWidth="1"/>
    <col min="3" max="3" width="7.85546875" style="10" bestFit="1" customWidth="1"/>
    <col min="4" max="4" width="8.5703125" style="10" bestFit="1" customWidth="1"/>
    <col min="5" max="6" width="7.5703125" style="10" bestFit="1" customWidth="1"/>
    <col min="7" max="7" width="8.7109375" style="10" bestFit="1" customWidth="1"/>
    <col min="8" max="9" width="7.5703125" style="10" bestFit="1" customWidth="1"/>
    <col min="10" max="10" width="8.28515625" style="10" bestFit="1" customWidth="1"/>
    <col min="11" max="12" width="7.5703125" style="10" bestFit="1" customWidth="1"/>
    <col min="13" max="13" width="8.28515625" style="10" bestFit="1" customWidth="1"/>
    <col min="14" max="14" width="4.5703125" style="10" bestFit="1" customWidth="1"/>
    <col min="15" max="15" width="6.140625" style="10" bestFit="1" customWidth="1"/>
    <col min="16" max="16" width="8.28515625" style="10" bestFit="1" customWidth="1"/>
    <col min="17" max="17" width="4.5703125" style="10" bestFit="1" customWidth="1"/>
    <col min="18" max="18" width="6.140625" style="10" bestFit="1" customWidth="1"/>
    <col min="19" max="19" width="8.85546875" style="10" bestFit="1" customWidth="1"/>
    <col min="20" max="20" width="4.5703125" style="10" bestFit="1" customWidth="1"/>
    <col min="21" max="21" width="6.140625" style="10" bestFit="1" customWidth="1"/>
    <col min="22" max="22" width="8.42578125" style="10" bestFit="1" customWidth="1"/>
    <col min="23" max="24" width="7.5703125" style="10" bestFit="1" customWidth="1"/>
    <col min="25" max="25" width="8.28515625" style="10" bestFit="1" customWidth="1"/>
    <col min="26" max="26" width="11.5703125" style="10" customWidth="1"/>
    <col min="27" max="28" width="6.5703125" style="10" customWidth="1"/>
    <col min="29" max="29" width="9.140625" style="10"/>
    <col min="30" max="30" width="11.5703125" style="10" bestFit="1" customWidth="1"/>
    <col min="31" max="16384" width="9.140625" style="10"/>
  </cols>
  <sheetData>
    <row r="1" spans="1:31" ht="15.75" x14ac:dyDescent="0.25">
      <c r="A1" s="46" t="s">
        <v>185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31" ht="15.75" x14ac:dyDescent="0.25">
      <c r="A2" s="46" t="s">
        <v>189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31" s="12" customFormat="1" ht="12" x14ac:dyDescent="0.25">
      <c r="A3" s="47" t="s">
        <v>0</v>
      </c>
      <c r="B3" s="48" t="s">
        <v>1</v>
      </c>
      <c r="C3" s="47" t="s">
        <v>2</v>
      </c>
      <c r="D3" s="49" t="s">
        <v>3</v>
      </c>
      <c r="E3" s="47" t="s">
        <v>4</v>
      </c>
      <c r="F3" s="47"/>
      <c r="G3" s="47"/>
      <c r="H3" s="47" t="s">
        <v>5</v>
      </c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31" s="12" customFormat="1" ht="26.25" customHeight="1" x14ac:dyDescent="0.25">
      <c r="A4" s="47"/>
      <c r="B4" s="48"/>
      <c r="C4" s="47"/>
      <c r="D4" s="49"/>
      <c r="E4" s="47"/>
      <c r="F4" s="47"/>
      <c r="G4" s="47"/>
      <c r="H4" s="47" t="s">
        <v>6</v>
      </c>
      <c r="I4" s="47"/>
      <c r="J4" s="47"/>
      <c r="K4" s="47" t="s">
        <v>7</v>
      </c>
      <c r="L4" s="47"/>
      <c r="M4" s="47"/>
      <c r="N4" s="47" t="s">
        <v>8</v>
      </c>
      <c r="O4" s="47"/>
      <c r="P4" s="47"/>
      <c r="Q4" s="47" t="s">
        <v>9</v>
      </c>
      <c r="R4" s="47"/>
      <c r="S4" s="47"/>
      <c r="T4" s="47" t="s">
        <v>10</v>
      </c>
      <c r="U4" s="47"/>
      <c r="V4" s="47"/>
      <c r="W4" s="47" t="s">
        <v>11</v>
      </c>
      <c r="X4" s="47"/>
      <c r="Y4" s="47"/>
    </row>
    <row r="5" spans="1:31" s="12" customFormat="1" ht="24" x14ac:dyDescent="0.25">
      <c r="A5" s="47"/>
      <c r="B5" s="48"/>
      <c r="C5" s="47"/>
      <c r="D5" s="49"/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1" t="s">
        <v>18</v>
      </c>
      <c r="L5" s="11" t="s">
        <v>19</v>
      </c>
      <c r="M5" s="11" t="s">
        <v>20</v>
      </c>
      <c r="N5" s="11" t="s">
        <v>21</v>
      </c>
      <c r="O5" s="11" t="s">
        <v>22</v>
      </c>
      <c r="P5" s="11" t="s">
        <v>23</v>
      </c>
      <c r="Q5" s="11" t="s">
        <v>24</v>
      </c>
      <c r="R5" s="11" t="s">
        <v>25</v>
      </c>
      <c r="S5" s="11" t="s">
        <v>26</v>
      </c>
      <c r="T5" s="11" t="s">
        <v>27</v>
      </c>
      <c r="U5" s="11" t="s">
        <v>28</v>
      </c>
      <c r="V5" s="11" t="s">
        <v>29</v>
      </c>
      <c r="W5" s="11" t="s">
        <v>30</v>
      </c>
      <c r="X5" s="11" t="s">
        <v>31</v>
      </c>
      <c r="Y5" s="11" t="s">
        <v>32</v>
      </c>
    </row>
    <row r="6" spans="1:31" ht="17.100000000000001" customHeight="1" x14ac:dyDescent="0.25">
      <c r="A6" s="13">
        <v>1</v>
      </c>
      <c r="B6" s="14" t="s">
        <v>33</v>
      </c>
      <c r="C6" s="13">
        <v>420</v>
      </c>
      <c r="D6" s="15">
        <v>0.2334</v>
      </c>
      <c r="E6" s="16">
        <f>166.57/3</f>
        <v>55.523333333333333</v>
      </c>
      <c r="F6" s="16">
        <v>52.172524399999993</v>
      </c>
      <c r="G6" s="16">
        <f t="shared" ref="G6:G13" si="0">F6-E6</f>
        <v>-3.3508089333333402</v>
      </c>
      <c r="H6" s="16">
        <v>46.272222222222332</v>
      </c>
      <c r="I6" s="16">
        <v>46.270901692599999</v>
      </c>
      <c r="J6" s="16">
        <f t="shared" ref="J6:J13" si="1">I6-H6</f>
        <v>-1.3205296223333107E-3</v>
      </c>
      <c r="K6" s="16">
        <f>3.34*E6</f>
        <v>185.44793333333334</v>
      </c>
      <c r="L6" s="16">
        <v>174.256231496</v>
      </c>
      <c r="M6" s="16">
        <f t="shared" ref="M6:M13" si="2">L6-K6</f>
        <v>-11.191701837333341</v>
      </c>
      <c r="N6" s="16">
        <v>0</v>
      </c>
      <c r="O6" s="16">
        <v>0</v>
      </c>
      <c r="P6" s="16">
        <f t="shared" ref="P6:P13" si="3">O6-N6</f>
        <v>0</v>
      </c>
      <c r="Q6" s="16">
        <v>0</v>
      </c>
      <c r="R6" s="16">
        <v>0</v>
      </c>
      <c r="S6" s="16">
        <f t="shared" ref="S6:S13" si="4">R6-Q6</f>
        <v>0</v>
      </c>
      <c r="T6" s="16">
        <v>0</v>
      </c>
      <c r="U6" s="16">
        <v>0</v>
      </c>
      <c r="V6" s="16">
        <f t="shared" ref="V6:V13" si="5">U6-T6</f>
        <v>0</v>
      </c>
      <c r="W6" s="16">
        <f t="shared" ref="W6:Y13" si="6">H6+K6+N6+Q6+T6</f>
        <v>231.72015555555566</v>
      </c>
      <c r="X6" s="16">
        <f t="shared" si="6"/>
        <v>220.5271331886</v>
      </c>
      <c r="Y6" s="16">
        <f t="shared" si="6"/>
        <v>-11.193022366955674</v>
      </c>
      <c r="Z6" s="17"/>
      <c r="AA6" s="17"/>
      <c r="AB6" s="17"/>
      <c r="AC6" s="17"/>
      <c r="AD6" s="17"/>
      <c r="AE6" s="17"/>
    </row>
    <row r="7" spans="1:31" ht="17.100000000000001" customHeight="1" x14ac:dyDescent="0.25">
      <c r="A7" s="13">
        <v>2</v>
      </c>
      <c r="B7" s="14" t="s">
        <v>34</v>
      </c>
      <c r="C7" s="13">
        <v>420</v>
      </c>
      <c r="D7" s="15">
        <v>0.2334</v>
      </c>
      <c r="E7" s="16">
        <f t="shared" ref="E7:E8" si="7">166.57/3</f>
        <v>55.523333333333333</v>
      </c>
      <c r="F7" s="16">
        <v>52.172524399999993</v>
      </c>
      <c r="G7" s="16">
        <f t="shared" si="0"/>
        <v>-3.3508089333333402</v>
      </c>
      <c r="H7" s="16">
        <v>46.272222222222332</v>
      </c>
      <c r="I7" s="16">
        <v>46.270901692599999</v>
      </c>
      <c r="J7" s="16">
        <f t="shared" si="1"/>
        <v>-1.3205296223333107E-3</v>
      </c>
      <c r="K7" s="16">
        <f t="shared" ref="K7:K8" si="8">3.34*E7</f>
        <v>185.44793333333334</v>
      </c>
      <c r="L7" s="16">
        <v>174.256231496</v>
      </c>
      <c r="M7" s="16">
        <f t="shared" si="2"/>
        <v>-11.191701837333341</v>
      </c>
      <c r="N7" s="16">
        <v>0</v>
      </c>
      <c r="O7" s="16">
        <v>0</v>
      </c>
      <c r="P7" s="16">
        <f t="shared" si="3"/>
        <v>0</v>
      </c>
      <c r="Q7" s="16">
        <v>0</v>
      </c>
      <c r="R7" s="16">
        <v>0</v>
      </c>
      <c r="S7" s="16">
        <f t="shared" si="4"/>
        <v>0</v>
      </c>
      <c r="T7" s="16">
        <v>0</v>
      </c>
      <c r="U7" s="16">
        <v>0</v>
      </c>
      <c r="V7" s="16">
        <f t="shared" si="5"/>
        <v>0</v>
      </c>
      <c r="W7" s="16">
        <f t="shared" si="6"/>
        <v>231.72015555555566</v>
      </c>
      <c r="X7" s="16">
        <f t="shared" si="6"/>
        <v>220.5271331886</v>
      </c>
      <c r="Y7" s="16">
        <f t="shared" si="6"/>
        <v>-11.193022366955674</v>
      </c>
      <c r="Z7" s="17"/>
      <c r="AA7" s="17"/>
      <c r="AB7" s="17"/>
      <c r="AC7" s="17"/>
      <c r="AD7" s="17"/>
      <c r="AE7" s="17"/>
    </row>
    <row r="8" spans="1:31" ht="17.100000000000001" customHeight="1" x14ac:dyDescent="0.25">
      <c r="A8" s="13">
        <v>3</v>
      </c>
      <c r="B8" s="14" t="s">
        <v>35</v>
      </c>
      <c r="C8" s="13">
        <v>420</v>
      </c>
      <c r="D8" s="15">
        <v>0.2334</v>
      </c>
      <c r="E8" s="16">
        <f t="shared" si="7"/>
        <v>55.523333333333333</v>
      </c>
      <c r="F8" s="16">
        <v>52.172524399999993</v>
      </c>
      <c r="G8" s="16">
        <f t="shared" si="0"/>
        <v>-3.3508089333333402</v>
      </c>
      <c r="H8" s="16">
        <v>46.272222222222332</v>
      </c>
      <c r="I8" s="16">
        <v>46.270901692599999</v>
      </c>
      <c r="J8" s="16">
        <f t="shared" si="1"/>
        <v>-1.3205296223333107E-3</v>
      </c>
      <c r="K8" s="16">
        <f t="shared" si="8"/>
        <v>185.44793333333334</v>
      </c>
      <c r="L8" s="16">
        <v>174.256231496</v>
      </c>
      <c r="M8" s="16">
        <f t="shared" si="2"/>
        <v>-11.191701837333341</v>
      </c>
      <c r="N8" s="16">
        <v>0</v>
      </c>
      <c r="O8" s="16">
        <v>0</v>
      </c>
      <c r="P8" s="16">
        <f t="shared" si="3"/>
        <v>0</v>
      </c>
      <c r="Q8" s="16">
        <v>0</v>
      </c>
      <c r="R8" s="16">
        <v>0</v>
      </c>
      <c r="S8" s="16">
        <f t="shared" si="4"/>
        <v>0</v>
      </c>
      <c r="T8" s="16">
        <v>0</v>
      </c>
      <c r="U8" s="16">
        <v>0</v>
      </c>
      <c r="V8" s="16">
        <f t="shared" si="5"/>
        <v>0</v>
      </c>
      <c r="W8" s="16">
        <f t="shared" si="6"/>
        <v>231.72015555555566</v>
      </c>
      <c r="X8" s="16">
        <f t="shared" si="6"/>
        <v>220.5271331886</v>
      </c>
      <c r="Y8" s="16">
        <f t="shared" si="6"/>
        <v>-11.193022366955674</v>
      </c>
      <c r="Z8" s="17"/>
      <c r="AA8" s="17"/>
      <c r="AB8" s="17"/>
      <c r="AC8" s="17"/>
      <c r="AD8" s="17"/>
      <c r="AE8" s="17"/>
    </row>
    <row r="9" spans="1:31" ht="17.100000000000001" customHeight="1" x14ac:dyDescent="0.25">
      <c r="A9" s="13">
        <v>4</v>
      </c>
      <c r="B9" s="14" t="s">
        <v>36</v>
      </c>
      <c r="C9" s="13">
        <v>500</v>
      </c>
      <c r="D9" s="15">
        <v>0.2334</v>
      </c>
      <c r="E9" s="16">
        <v>67</v>
      </c>
      <c r="F9" s="16">
        <v>66.986150100000003</v>
      </c>
      <c r="G9" s="16">
        <f t="shared" si="0"/>
        <v>-1.3849899999996751E-2</v>
      </c>
      <c r="H9" s="16">
        <v>55.758333333333326</v>
      </c>
      <c r="I9" s="16">
        <v>55.755369922200003</v>
      </c>
      <c r="J9" s="16">
        <f t="shared" si="1"/>
        <v>-2.9634111333223245E-3</v>
      </c>
      <c r="K9" s="16">
        <f>3.15*E9</f>
        <v>211.04999999999998</v>
      </c>
      <c r="L9" s="16">
        <v>211.00637281499999</v>
      </c>
      <c r="M9" s="16">
        <f t="shared" si="2"/>
        <v>-4.3627184999991186E-2</v>
      </c>
      <c r="N9" s="16">
        <v>0</v>
      </c>
      <c r="O9" s="16">
        <v>0</v>
      </c>
      <c r="P9" s="16">
        <f t="shared" si="3"/>
        <v>0</v>
      </c>
      <c r="Q9" s="16">
        <v>0</v>
      </c>
      <c r="R9" s="16">
        <v>0</v>
      </c>
      <c r="S9" s="16">
        <f t="shared" si="4"/>
        <v>0</v>
      </c>
      <c r="T9" s="16">
        <v>0</v>
      </c>
      <c r="U9" s="16">
        <v>0</v>
      </c>
      <c r="V9" s="16">
        <f t="shared" si="5"/>
        <v>0</v>
      </c>
      <c r="W9" s="16">
        <f t="shared" si="6"/>
        <v>266.80833333333328</v>
      </c>
      <c r="X9" s="16">
        <f t="shared" si="6"/>
        <v>266.7617427372</v>
      </c>
      <c r="Y9" s="16">
        <f t="shared" si="6"/>
        <v>-4.6590596133313511E-2</v>
      </c>
      <c r="Z9" s="17"/>
      <c r="AA9" s="17"/>
      <c r="AB9" s="17"/>
      <c r="AC9" s="17"/>
      <c r="AD9" s="17"/>
      <c r="AE9" s="17"/>
    </row>
    <row r="10" spans="1:31" ht="17.100000000000001" customHeight="1" x14ac:dyDescent="0.25">
      <c r="A10" s="13">
        <v>5</v>
      </c>
      <c r="B10" s="14" t="s">
        <v>37</v>
      </c>
      <c r="C10" s="13">
        <v>420</v>
      </c>
      <c r="D10" s="15">
        <v>0.2334</v>
      </c>
      <c r="E10" s="16">
        <v>55.52</v>
      </c>
      <c r="F10" s="16">
        <v>28.7461275</v>
      </c>
      <c r="G10" s="16">
        <f t="shared" si="0"/>
        <v>-26.773872500000003</v>
      </c>
      <c r="H10" s="16">
        <v>52.341666666666669</v>
      </c>
      <c r="I10" s="16">
        <v>52.345784999999999</v>
      </c>
      <c r="J10" s="16">
        <f t="shared" si="1"/>
        <v>4.1183333333307814E-3</v>
      </c>
      <c r="K10" s="16">
        <f>3.86*E10</f>
        <v>214.30719999999999</v>
      </c>
      <c r="L10" s="16">
        <v>110.96005215000001</v>
      </c>
      <c r="M10" s="16">
        <f t="shared" si="2"/>
        <v>-103.34714784999998</v>
      </c>
      <c r="N10" s="16">
        <v>0</v>
      </c>
      <c r="O10" s="16">
        <v>0</v>
      </c>
      <c r="P10" s="16">
        <f t="shared" si="3"/>
        <v>0</v>
      </c>
      <c r="Q10" s="16">
        <v>0</v>
      </c>
      <c r="R10" s="16">
        <v>0</v>
      </c>
      <c r="S10" s="16">
        <f t="shared" si="4"/>
        <v>0</v>
      </c>
      <c r="T10" s="16">
        <v>0</v>
      </c>
      <c r="U10" s="16">
        <v>0</v>
      </c>
      <c r="V10" s="16">
        <f t="shared" si="5"/>
        <v>0</v>
      </c>
      <c r="W10" s="16">
        <f t="shared" si="6"/>
        <v>266.64886666666666</v>
      </c>
      <c r="X10" s="16">
        <f t="shared" si="6"/>
        <v>163.30583715</v>
      </c>
      <c r="Y10" s="16">
        <f t="shared" si="6"/>
        <v>-103.34302951666666</v>
      </c>
      <c r="Z10" s="17"/>
      <c r="AA10" s="17"/>
      <c r="AB10" s="17"/>
      <c r="AC10" s="17"/>
      <c r="AD10" s="17"/>
      <c r="AE10" s="17"/>
    </row>
    <row r="11" spans="1:31" ht="17.100000000000001" customHeight="1" x14ac:dyDescent="0.25">
      <c r="A11" s="13">
        <v>6</v>
      </c>
      <c r="B11" s="14" t="s">
        <v>38</v>
      </c>
      <c r="C11" s="13">
        <v>420</v>
      </c>
      <c r="D11" s="15">
        <v>0.2334</v>
      </c>
      <c r="E11" s="16">
        <v>55.52</v>
      </c>
      <c r="F11" s="16">
        <v>60.323163600000001</v>
      </c>
      <c r="G11" s="16">
        <f t="shared" si="0"/>
        <v>4.8031635999999978</v>
      </c>
      <c r="H11" s="16">
        <v>51.325000000000003</v>
      </c>
      <c r="I11" s="16">
        <v>51.328549844400001</v>
      </c>
      <c r="J11" s="16">
        <f t="shared" si="1"/>
        <v>3.549844399998392E-3</v>
      </c>
      <c r="K11" s="16">
        <f t="shared" ref="K11:K12" si="9">3.86*E11</f>
        <v>214.30719999999999</v>
      </c>
      <c r="L11" s="16">
        <v>232.84741149599998</v>
      </c>
      <c r="M11" s="16">
        <f t="shared" si="2"/>
        <v>18.540211495999984</v>
      </c>
      <c r="N11" s="16">
        <v>0</v>
      </c>
      <c r="O11" s="16">
        <v>0</v>
      </c>
      <c r="P11" s="16">
        <f t="shared" si="3"/>
        <v>0</v>
      </c>
      <c r="Q11" s="16">
        <v>0</v>
      </c>
      <c r="R11" s="16">
        <v>0</v>
      </c>
      <c r="S11" s="16">
        <f t="shared" si="4"/>
        <v>0</v>
      </c>
      <c r="T11" s="16">
        <v>0</v>
      </c>
      <c r="U11" s="16">
        <v>0</v>
      </c>
      <c r="V11" s="16">
        <f t="shared" si="5"/>
        <v>0</v>
      </c>
      <c r="W11" s="16">
        <f t="shared" si="6"/>
        <v>265.63220000000001</v>
      </c>
      <c r="X11" s="16">
        <f t="shared" si="6"/>
        <v>284.17596134039997</v>
      </c>
      <c r="Y11" s="16">
        <f t="shared" si="6"/>
        <v>18.543761340399982</v>
      </c>
      <c r="Z11" s="17"/>
      <c r="AA11" s="17"/>
      <c r="AB11" s="17"/>
      <c r="AC11" s="17"/>
      <c r="AD11" s="17"/>
      <c r="AE11" s="17"/>
    </row>
    <row r="12" spans="1:31" ht="17.100000000000001" customHeight="1" x14ac:dyDescent="0.25">
      <c r="A12" s="13">
        <v>7</v>
      </c>
      <c r="B12" s="14" t="s">
        <v>39</v>
      </c>
      <c r="C12" s="13">
        <v>210</v>
      </c>
      <c r="D12" s="15">
        <v>0.2334</v>
      </c>
      <c r="E12" s="16">
        <v>27.76</v>
      </c>
      <c r="F12" s="16">
        <v>27.434886300000002</v>
      </c>
      <c r="G12" s="16">
        <f t="shared" si="0"/>
        <v>-0.32511369999999928</v>
      </c>
      <c r="H12" s="16">
        <v>33.166666666666664</v>
      </c>
      <c r="I12" s="16">
        <v>33.1700300778</v>
      </c>
      <c r="J12" s="16">
        <f t="shared" si="1"/>
        <v>3.3634111333356032E-3</v>
      </c>
      <c r="K12" s="16">
        <f t="shared" si="9"/>
        <v>107.1536</v>
      </c>
      <c r="L12" s="16">
        <v>105.89866111800001</v>
      </c>
      <c r="M12" s="16">
        <f t="shared" si="2"/>
        <v>-1.2549388819999905</v>
      </c>
      <c r="N12" s="16">
        <v>0</v>
      </c>
      <c r="O12" s="16">
        <v>0</v>
      </c>
      <c r="P12" s="16">
        <f t="shared" si="3"/>
        <v>0</v>
      </c>
      <c r="Q12" s="16">
        <v>0</v>
      </c>
      <c r="R12" s="16">
        <v>0</v>
      </c>
      <c r="S12" s="16">
        <f t="shared" si="4"/>
        <v>0</v>
      </c>
      <c r="T12" s="16">
        <v>0</v>
      </c>
      <c r="U12" s="16">
        <v>0</v>
      </c>
      <c r="V12" s="16">
        <f t="shared" si="5"/>
        <v>0</v>
      </c>
      <c r="W12" s="16">
        <f t="shared" si="6"/>
        <v>140.32026666666667</v>
      </c>
      <c r="X12" s="16">
        <f t="shared" si="6"/>
        <v>139.0686911958</v>
      </c>
      <c r="Y12" s="16">
        <f t="shared" si="6"/>
        <v>-1.2515754708666549</v>
      </c>
      <c r="Z12" s="17"/>
      <c r="AA12" s="17"/>
      <c r="AB12" s="17"/>
      <c r="AC12" s="17"/>
      <c r="AD12" s="17"/>
      <c r="AE12" s="17"/>
    </row>
    <row r="13" spans="1:31" ht="17.100000000000001" customHeight="1" x14ac:dyDescent="0.25">
      <c r="A13" s="13">
        <v>8</v>
      </c>
      <c r="B13" s="14" t="s">
        <v>40</v>
      </c>
      <c r="C13" s="13">
        <v>600</v>
      </c>
      <c r="D13" s="15">
        <v>0.2334</v>
      </c>
      <c r="E13" s="16">
        <v>86.67</v>
      </c>
      <c r="F13" s="16">
        <v>61.058140200000004</v>
      </c>
      <c r="G13" s="16">
        <f t="shared" si="0"/>
        <v>-25.611859799999998</v>
      </c>
      <c r="H13" s="16">
        <v>146.36666666666665</v>
      </c>
      <c r="I13" s="16">
        <v>146.36708492220001</v>
      </c>
      <c r="J13" s="16">
        <f t="shared" si="1"/>
        <v>4.182555333613891E-4</v>
      </c>
      <c r="K13" s="16">
        <f>3.66*E13</f>
        <v>317.2122</v>
      </c>
      <c r="L13" s="16">
        <v>223.31398777200002</v>
      </c>
      <c r="M13" s="16">
        <f t="shared" si="2"/>
        <v>-93.898212227999977</v>
      </c>
      <c r="N13" s="16">
        <v>0</v>
      </c>
      <c r="O13" s="16">
        <v>0</v>
      </c>
      <c r="P13" s="16">
        <f t="shared" si="3"/>
        <v>0</v>
      </c>
      <c r="Q13" s="16">
        <v>0</v>
      </c>
      <c r="R13" s="16">
        <v>0</v>
      </c>
      <c r="S13" s="16">
        <f t="shared" si="4"/>
        <v>0</v>
      </c>
      <c r="T13" s="16">
        <v>0</v>
      </c>
      <c r="U13" s="16">
        <v>0</v>
      </c>
      <c r="V13" s="16">
        <f t="shared" si="5"/>
        <v>0</v>
      </c>
      <c r="W13" s="16">
        <f t="shared" si="6"/>
        <v>463.57886666666661</v>
      </c>
      <c r="X13" s="16">
        <f t="shared" si="6"/>
        <v>369.6810726942</v>
      </c>
      <c r="Y13" s="16">
        <f t="shared" si="6"/>
        <v>-93.897793972466616</v>
      </c>
      <c r="Z13" s="17"/>
      <c r="AA13" s="17"/>
      <c r="AB13" s="17"/>
      <c r="AC13" s="17"/>
      <c r="AD13" s="17"/>
      <c r="AE13" s="17"/>
    </row>
    <row r="14" spans="1:31" ht="17.100000000000001" customHeight="1" x14ac:dyDescent="0.25">
      <c r="A14" s="13">
        <v>9</v>
      </c>
      <c r="B14" s="18" t="s">
        <v>41</v>
      </c>
      <c r="C14" s="19">
        <f>SUM(C6:C13)</f>
        <v>3410</v>
      </c>
      <c r="D14" s="20"/>
      <c r="E14" s="21">
        <f t="shared" ref="E14:Y14" si="10">SUM(E6:E13)</f>
        <v>459.03999999999996</v>
      </c>
      <c r="F14" s="21">
        <f t="shared" si="10"/>
        <v>401.06604090000002</v>
      </c>
      <c r="G14" s="21">
        <f t="shared" si="10"/>
        <v>-57.973959100000023</v>
      </c>
      <c r="H14" s="21">
        <f t="shared" si="10"/>
        <v>477.77500000000032</v>
      </c>
      <c r="I14" s="21">
        <f t="shared" si="10"/>
        <v>477.77952484440004</v>
      </c>
      <c r="J14" s="21">
        <f t="shared" si="10"/>
        <v>4.5248443997039089E-3</v>
      </c>
      <c r="K14" s="21">
        <f t="shared" si="10"/>
        <v>1620.374</v>
      </c>
      <c r="L14" s="21">
        <f t="shared" si="10"/>
        <v>1406.795179839</v>
      </c>
      <c r="M14" s="21">
        <f t="shared" si="10"/>
        <v>-213.57882016099995</v>
      </c>
      <c r="N14" s="21">
        <f t="shared" si="10"/>
        <v>0</v>
      </c>
      <c r="O14" s="21">
        <f t="shared" si="10"/>
        <v>0</v>
      </c>
      <c r="P14" s="21">
        <f t="shared" si="10"/>
        <v>0</v>
      </c>
      <c r="Q14" s="21">
        <f t="shared" si="10"/>
        <v>0</v>
      </c>
      <c r="R14" s="21">
        <f t="shared" si="10"/>
        <v>0</v>
      </c>
      <c r="S14" s="21">
        <f t="shared" si="10"/>
        <v>0</v>
      </c>
      <c r="T14" s="21">
        <f t="shared" si="10"/>
        <v>0</v>
      </c>
      <c r="U14" s="21">
        <f t="shared" si="10"/>
        <v>0</v>
      </c>
      <c r="V14" s="21">
        <f t="shared" si="10"/>
        <v>0</v>
      </c>
      <c r="W14" s="21">
        <f t="shared" si="10"/>
        <v>2098.1490000000003</v>
      </c>
      <c r="X14" s="21">
        <f t="shared" si="10"/>
        <v>1884.5747046833999</v>
      </c>
      <c r="Y14" s="21">
        <f t="shared" si="10"/>
        <v>-213.57429531660028</v>
      </c>
      <c r="Z14" s="17"/>
      <c r="AA14" s="17"/>
      <c r="AB14" s="17"/>
      <c r="AC14" s="17"/>
      <c r="AD14" s="17"/>
      <c r="AE14" s="17"/>
    </row>
    <row r="15" spans="1:31" ht="17.100000000000001" customHeight="1" x14ac:dyDescent="0.25">
      <c r="A15" s="13">
        <v>10</v>
      </c>
      <c r="B15" s="14" t="s">
        <v>42</v>
      </c>
      <c r="C15" s="13">
        <v>770</v>
      </c>
      <c r="D15" s="15">
        <v>0.2334</v>
      </c>
      <c r="E15" s="16">
        <v>9.2899999999999991</v>
      </c>
      <c r="F15" s="16">
        <v>12.68028357</v>
      </c>
      <c r="G15" s="16">
        <f t="shared" ref="G15:G20" si="11">F15-E15</f>
        <v>3.3902835700000011</v>
      </c>
      <c r="H15" s="16">
        <v>44.208333333333336</v>
      </c>
      <c r="I15" s="16">
        <v>44.211795000000002</v>
      </c>
      <c r="J15" s="16">
        <f t="shared" ref="J15:J20" si="12">I15-H15</f>
        <v>3.4616666666664742E-3</v>
      </c>
      <c r="K15" s="16">
        <v>0</v>
      </c>
      <c r="L15" s="16">
        <v>0</v>
      </c>
      <c r="M15" s="16">
        <f t="shared" ref="M15:M20" si="13">L15-K15</f>
        <v>0</v>
      </c>
      <c r="N15" s="16">
        <v>0</v>
      </c>
      <c r="O15" s="16">
        <v>0</v>
      </c>
      <c r="P15" s="16">
        <f t="shared" ref="P15:P20" si="14">O15-N15</f>
        <v>0</v>
      </c>
      <c r="Q15" s="16">
        <v>0</v>
      </c>
      <c r="R15" s="16">
        <v>0</v>
      </c>
      <c r="S15" s="16">
        <f t="shared" ref="S15:S20" si="15">R15-Q15</f>
        <v>0</v>
      </c>
      <c r="T15" s="16">
        <v>0</v>
      </c>
      <c r="U15" s="16">
        <v>0</v>
      </c>
      <c r="V15" s="16">
        <f t="shared" ref="V15:V20" si="16">U15-T15</f>
        <v>0</v>
      </c>
      <c r="W15" s="16">
        <f t="shared" ref="W15:Y20" si="17">H15+K15+N15+Q15+T15</f>
        <v>44.208333333333336</v>
      </c>
      <c r="X15" s="16">
        <f t="shared" si="17"/>
        <v>44.211795000000002</v>
      </c>
      <c r="Y15" s="16">
        <f t="shared" si="17"/>
        <v>3.4616666666664742E-3</v>
      </c>
      <c r="Z15" s="17"/>
      <c r="AA15" s="17"/>
      <c r="AB15" s="17"/>
      <c r="AC15" s="17"/>
      <c r="AD15" s="17"/>
      <c r="AE15" s="17"/>
    </row>
    <row r="16" spans="1:31" ht="17.100000000000001" customHeight="1" x14ac:dyDescent="0.25">
      <c r="A16" s="13">
        <v>11</v>
      </c>
      <c r="B16" s="14" t="s">
        <v>43</v>
      </c>
      <c r="C16" s="13">
        <v>90</v>
      </c>
      <c r="D16" s="15">
        <v>0.2334</v>
      </c>
      <c r="E16" s="16">
        <v>2.08</v>
      </c>
      <c r="F16" s="16">
        <v>9.1961856977999989</v>
      </c>
      <c r="G16" s="16">
        <f t="shared" si="11"/>
        <v>7.1161856977999989</v>
      </c>
      <c r="H16" s="16">
        <v>5.0749999999999993</v>
      </c>
      <c r="I16" s="16">
        <v>5.0745050778000005</v>
      </c>
      <c r="J16" s="16">
        <f t="shared" si="12"/>
        <v>-4.9492219999880405E-4</v>
      </c>
      <c r="K16" s="16">
        <v>0</v>
      </c>
      <c r="L16" s="16">
        <v>0</v>
      </c>
      <c r="M16" s="16">
        <f t="shared" si="13"/>
        <v>0</v>
      </c>
      <c r="N16" s="16">
        <v>0</v>
      </c>
      <c r="O16" s="16">
        <v>0</v>
      </c>
      <c r="P16" s="16">
        <f t="shared" si="14"/>
        <v>0</v>
      </c>
      <c r="Q16" s="16">
        <v>0</v>
      </c>
      <c r="R16" s="16">
        <v>0</v>
      </c>
      <c r="S16" s="16">
        <f t="shared" si="15"/>
        <v>0</v>
      </c>
      <c r="T16" s="16">
        <v>0</v>
      </c>
      <c r="U16" s="16">
        <v>0</v>
      </c>
      <c r="V16" s="16">
        <f t="shared" si="16"/>
        <v>0</v>
      </c>
      <c r="W16" s="16">
        <f t="shared" si="17"/>
        <v>5.0749999999999993</v>
      </c>
      <c r="X16" s="16">
        <f t="shared" si="17"/>
        <v>5.0745050778000005</v>
      </c>
      <c r="Y16" s="16">
        <f t="shared" si="17"/>
        <v>-4.9492219999880405E-4</v>
      </c>
      <c r="Z16" s="17"/>
      <c r="AA16" s="17"/>
      <c r="AB16" s="17"/>
      <c r="AC16" s="17"/>
      <c r="AD16" s="17"/>
      <c r="AE16" s="17"/>
    </row>
    <row r="17" spans="1:31" ht="17.100000000000001" customHeight="1" x14ac:dyDescent="0.25">
      <c r="A17" s="13">
        <v>12</v>
      </c>
      <c r="B17" s="14" t="s">
        <v>44</v>
      </c>
      <c r="C17" s="13">
        <v>50</v>
      </c>
      <c r="D17" s="15">
        <v>0.2334</v>
      </c>
      <c r="E17" s="16">
        <v>2.1</v>
      </c>
      <c r="F17" s="16">
        <v>0.99064295999999996</v>
      </c>
      <c r="G17" s="16">
        <f t="shared" si="11"/>
        <v>-1.1093570400000001</v>
      </c>
      <c r="H17" s="16">
        <v>9.7416666666666671</v>
      </c>
      <c r="I17" s="16">
        <v>9.7444500000000005</v>
      </c>
      <c r="J17" s="16">
        <f t="shared" si="12"/>
        <v>2.7833333333333599E-3</v>
      </c>
      <c r="K17" s="16">
        <v>0</v>
      </c>
      <c r="L17" s="16">
        <v>0</v>
      </c>
      <c r="M17" s="16">
        <f t="shared" si="13"/>
        <v>0</v>
      </c>
      <c r="N17" s="16">
        <v>0</v>
      </c>
      <c r="O17" s="16">
        <v>0</v>
      </c>
      <c r="P17" s="16">
        <f t="shared" si="14"/>
        <v>0</v>
      </c>
      <c r="Q17" s="16">
        <v>0</v>
      </c>
      <c r="R17" s="16">
        <v>0</v>
      </c>
      <c r="S17" s="16">
        <f t="shared" si="15"/>
        <v>0</v>
      </c>
      <c r="T17" s="16">
        <v>0</v>
      </c>
      <c r="U17" s="16">
        <v>0</v>
      </c>
      <c r="V17" s="16">
        <f t="shared" si="16"/>
        <v>0</v>
      </c>
      <c r="W17" s="16">
        <f t="shared" si="17"/>
        <v>9.7416666666666671</v>
      </c>
      <c r="X17" s="16">
        <f t="shared" si="17"/>
        <v>9.7444500000000005</v>
      </c>
      <c r="Y17" s="16">
        <f t="shared" si="17"/>
        <v>2.7833333333333599E-3</v>
      </c>
      <c r="Z17" s="17"/>
      <c r="AA17" s="17"/>
      <c r="AB17" s="17"/>
      <c r="AC17" s="17"/>
      <c r="AD17" s="17"/>
      <c r="AE17" s="17"/>
    </row>
    <row r="18" spans="1:31" ht="17.100000000000001" customHeight="1" x14ac:dyDescent="0.25">
      <c r="A18" s="13">
        <v>13</v>
      </c>
      <c r="B18" s="14" t="s">
        <v>45</v>
      </c>
      <c r="C18" s="13">
        <v>725</v>
      </c>
      <c r="D18" s="15">
        <v>0.2334</v>
      </c>
      <c r="E18" s="16">
        <v>38.139999999999993</v>
      </c>
      <c r="F18" s="16">
        <v>28.544564193599999</v>
      </c>
      <c r="G18" s="16">
        <f t="shared" si="11"/>
        <v>-9.595435806399994</v>
      </c>
      <c r="H18" s="16">
        <v>47.55</v>
      </c>
      <c r="I18" s="16">
        <v>47.553305077799962</v>
      </c>
      <c r="J18" s="16">
        <f t="shared" si="12"/>
        <v>3.3050777999648062E-3</v>
      </c>
      <c r="K18" s="16">
        <v>0</v>
      </c>
      <c r="L18" s="16">
        <v>0</v>
      </c>
      <c r="M18" s="16">
        <f t="shared" si="13"/>
        <v>0</v>
      </c>
      <c r="N18" s="16">
        <v>0</v>
      </c>
      <c r="O18" s="16">
        <v>0</v>
      </c>
      <c r="P18" s="16">
        <f t="shared" si="14"/>
        <v>0</v>
      </c>
      <c r="Q18" s="16">
        <v>0</v>
      </c>
      <c r="R18" s="16">
        <v>0</v>
      </c>
      <c r="S18" s="16">
        <f t="shared" si="15"/>
        <v>0</v>
      </c>
      <c r="T18" s="16">
        <v>0</v>
      </c>
      <c r="U18" s="16">
        <v>0</v>
      </c>
      <c r="V18" s="16">
        <f t="shared" si="16"/>
        <v>0</v>
      </c>
      <c r="W18" s="16">
        <f t="shared" si="17"/>
        <v>47.55</v>
      </c>
      <c r="X18" s="16">
        <f t="shared" si="17"/>
        <v>47.553305077799962</v>
      </c>
      <c r="Y18" s="16">
        <f t="shared" si="17"/>
        <v>3.3050777999648062E-3</v>
      </c>
      <c r="Z18" s="17"/>
      <c r="AA18" s="17"/>
      <c r="AB18" s="17"/>
      <c r="AC18" s="17"/>
      <c r="AD18" s="17"/>
      <c r="AE18" s="17"/>
    </row>
    <row r="19" spans="1:31" ht="17.100000000000001" customHeight="1" x14ac:dyDescent="0.25">
      <c r="A19" s="13">
        <v>14</v>
      </c>
      <c r="B19" s="14" t="s">
        <v>46</v>
      </c>
      <c r="C19" s="13">
        <v>20</v>
      </c>
      <c r="D19" s="15">
        <v>0.2334</v>
      </c>
      <c r="E19" s="16">
        <v>0.1</v>
      </c>
      <c r="F19" s="16">
        <v>0.164145552</v>
      </c>
      <c r="G19" s="16">
        <f t="shared" si="11"/>
        <v>6.4145551999999995E-2</v>
      </c>
      <c r="H19" s="16">
        <v>2.6333333333333337</v>
      </c>
      <c r="I19" s="16">
        <v>2.6296398443999998</v>
      </c>
      <c r="J19" s="16">
        <f t="shared" si="12"/>
        <v>-3.6934889333339882E-3</v>
      </c>
      <c r="K19" s="16">
        <v>0</v>
      </c>
      <c r="L19" s="16">
        <v>0</v>
      </c>
      <c r="M19" s="16">
        <f t="shared" si="13"/>
        <v>0</v>
      </c>
      <c r="N19" s="16">
        <v>0</v>
      </c>
      <c r="O19" s="16">
        <v>0</v>
      </c>
      <c r="P19" s="16">
        <f t="shared" si="14"/>
        <v>0</v>
      </c>
      <c r="Q19" s="16">
        <v>0</v>
      </c>
      <c r="R19" s="16">
        <v>0</v>
      </c>
      <c r="S19" s="16">
        <f t="shared" si="15"/>
        <v>0</v>
      </c>
      <c r="T19" s="16">
        <v>0</v>
      </c>
      <c r="U19" s="16">
        <v>0</v>
      </c>
      <c r="V19" s="16">
        <f t="shared" si="16"/>
        <v>0</v>
      </c>
      <c r="W19" s="16">
        <f t="shared" si="17"/>
        <v>2.6333333333333337</v>
      </c>
      <c r="X19" s="16">
        <f t="shared" si="17"/>
        <v>2.6296398443999998</v>
      </c>
      <c r="Y19" s="16">
        <f t="shared" si="17"/>
        <v>-3.6934889333339882E-3</v>
      </c>
      <c r="Z19" s="17"/>
      <c r="AA19" s="17"/>
      <c r="AB19" s="17"/>
      <c r="AC19" s="17"/>
      <c r="AD19" s="17"/>
      <c r="AE19" s="17"/>
    </row>
    <row r="20" spans="1:31" ht="17.100000000000001" customHeight="1" x14ac:dyDescent="0.25">
      <c r="A20" s="13">
        <v>15</v>
      </c>
      <c r="B20" s="14" t="s">
        <v>47</v>
      </c>
      <c r="C20" s="13">
        <v>1</v>
      </c>
      <c r="D20" s="15">
        <v>0.2334</v>
      </c>
      <c r="E20" s="16">
        <v>0.09</v>
      </c>
      <c r="F20" s="16">
        <v>8.913546E-2</v>
      </c>
      <c r="G20" s="16">
        <f t="shared" si="11"/>
        <v>-8.6453999999999698E-4</v>
      </c>
      <c r="H20" s="16">
        <v>0.35</v>
      </c>
      <c r="I20" s="16">
        <v>0.35399007780000002</v>
      </c>
      <c r="J20" s="16">
        <f t="shared" si="12"/>
        <v>3.990077800000047E-3</v>
      </c>
      <c r="K20" s="16">
        <v>0</v>
      </c>
      <c r="L20" s="16">
        <v>0</v>
      </c>
      <c r="M20" s="16">
        <f t="shared" si="13"/>
        <v>0</v>
      </c>
      <c r="N20" s="16">
        <v>0</v>
      </c>
      <c r="O20" s="16">
        <v>0</v>
      </c>
      <c r="P20" s="16">
        <f t="shared" si="14"/>
        <v>0</v>
      </c>
      <c r="Q20" s="16">
        <v>0</v>
      </c>
      <c r="R20" s="16">
        <v>0</v>
      </c>
      <c r="S20" s="16">
        <f t="shared" si="15"/>
        <v>0</v>
      </c>
      <c r="T20" s="16">
        <v>0</v>
      </c>
      <c r="U20" s="16">
        <v>0</v>
      </c>
      <c r="V20" s="16">
        <f t="shared" si="16"/>
        <v>0</v>
      </c>
      <c r="W20" s="16">
        <f t="shared" si="17"/>
        <v>0.35</v>
      </c>
      <c r="X20" s="16">
        <f t="shared" si="17"/>
        <v>0.35399007780000002</v>
      </c>
      <c r="Y20" s="16">
        <f t="shared" si="17"/>
        <v>3.990077800000047E-3</v>
      </c>
      <c r="Z20" s="17"/>
      <c r="AA20" s="17"/>
      <c r="AB20" s="17"/>
      <c r="AC20" s="17"/>
      <c r="AD20" s="17"/>
      <c r="AE20" s="17"/>
    </row>
    <row r="21" spans="1:31" ht="17.100000000000001" customHeight="1" x14ac:dyDescent="0.25">
      <c r="A21" s="13">
        <v>16</v>
      </c>
      <c r="B21" s="18" t="s">
        <v>48</v>
      </c>
      <c r="C21" s="19">
        <f>SUM(C15:C20)</f>
        <v>1656</v>
      </c>
      <c r="D21" s="20"/>
      <c r="E21" s="21">
        <f t="shared" ref="E21:Y21" si="18">SUM(E15:E20)</f>
        <v>51.8</v>
      </c>
      <c r="F21" s="21">
        <f t="shared" si="18"/>
        <v>51.664957433399998</v>
      </c>
      <c r="G21" s="21">
        <f t="shared" si="18"/>
        <v>-0.13504256659999483</v>
      </c>
      <c r="H21" s="21">
        <f t="shared" si="18"/>
        <v>109.55833333333332</v>
      </c>
      <c r="I21" s="21">
        <f t="shared" si="18"/>
        <v>109.56768507779998</v>
      </c>
      <c r="J21" s="21">
        <f t="shared" si="18"/>
        <v>9.351744466631895E-3</v>
      </c>
      <c r="K21" s="21">
        <f t="shared" si="18"/>
        <v>0</v>
      </c>
      <c r="L21" s="21">
        <f t="shared" si="18"/>
        <v>0</v>
      </c>
      <c r="M21" s="21">
        <f t="shared" si="18"/>
        <v>0</v>
      </c>
      <c r="N21" s="21">
        <f t="shared" si="18"/>
        <v>0</v>
      </c>
      <c r="O21" s="21">
        <f t="shared" si="18"/>
        <v>0</v>
      </c>
      <c r="P21" s="21">
        <f t="shared" si="18"/>
        <v>0</v>
      </c>
      <c r="Q21" s="21">
        <f t="shared" si="18"/>
        <v>0</v>
      </c>
      <c r="R21" s="21">
        <f t="shared" si="18"/>
        <v>0</v>
      </c>
      <c r="S21" s="21">
        <f t="shared" si="18"/>
        <v>0</v>
      </c>
      <c r="T21" s="21">
        <f t="shared" si="18"/>
        <v>0</v>
      </c>
      <c r="U21" s="21">
        <f t="shared" si="18"/>
        <v>0</v>
      </c>
      <c r="V21" s="21">
        <f t="shared" si="18"/>
        <v>0</v>
      </c>
      <c r="W21" s="21">
        <f t="shared" si="18"/>
        <v>109.55833333333332</v>
      </c>
      <c r="X21" s="21">
        <f t="shared" si="18"/>
        <v>109.56768507779998</v>
      </c>
      <c r="Y21" s="21">
        <f t="shared" si="18"/>
        <v>9.351744466631895E-3</v>
      </c>
      <c r="Z21" s="17"/>
      <c r="AA21" s="17"/>
      <c r="AB21" s="17"/>
      <c r="AC21" s="17"/>
      <c r="AD21" s="17"/>
      <c r="AE21" s="17"/>
    </row>
    <row r="22" spans="1:31" ht="17.100000000000001" customHeight="1" x14ac:dyDescent="0.25">
      <c r="A22" s="13">
        <v>17</v>
      </c>
      <c r="B22" s="14" t="s">
        <v>49</v>
      </c>
      <c r="C22" s="13">
        <v>141.6</v>
      </c>
      <c r="D22" s="15">
        <v>0.2334</v>
      </c>
      <c r="E22" s="16">
        <v>9.7799999999999994</v>
      </c>
      <c r="F22" s="16">
        <v>9.227235600000002</v>
      </c>
      <c r="G22" s="16">
        <f>F22-E22</f>
        <v>-0.55276439999999738</v>
      </c>
      <c r="H22" s="16">
        <v>12.6</v>
      </c>
      <c r="I22" s="16">
        <v>12.597765000000001</v>
      </c>
      <c r="J22" s="16">
        <f>I22-H22</f>
        <v>-2.2349999999988768E-3</v>
      </c>
      <c r="K22" s="16">
        <v>0</v>
      </c>
      <c r="L22" s="16">
        <v>0</v>
      </c>
      <c r="M22" s="16">
        <f>L22-K22</f>
        <v>0</v>
      </c>
      <c r="N22" s="16">
        <v>0</v>
      </c>
      <c r="O22" s="16">
        <v>0</v>
      </c>
      <c r="P22" s="16">
        <f>O22-N22</f>
        <v>0</v>
      </c>
      <c r="Q22" s="16">
        <v>0</v>
      </c>
      <c r="R22" s="16">
        <v>0</v>
      </c>
      <c r="S22" s="16">
        <f>R22-Q22</f>
        <v>0</v>
      </c>
      <c r="T22" s="16">
        <v>0</v>
      </c>
      <c r="U22" s="16">
        <v>0</v>
      </c>
      <c r="V22" s="16">
        <f>U22-T22</f>
        <v>0</v>
      </c>
      <c r="W22" s="16">
        <f>H22+K22+N22+Q22+T22</f>
        <v>12.6</v>
      </c>
      <c r="X22" s="16">
        <f>I22+L22+O22+R22+U22</f>
        <v>12.597765000000001</v>
      </c>
      <c r="Y22" s="16">
        <f>J22+M22+P22+S22+V22</f>
        <v>-2.2349999999988768E-3</v>
      </c>
      <c r="Z22" s="17"/>
      <c r="AA22" s="17"/>
      <c r="AB22" s="17"/>
      <c r="AC22" s="17"/>
      <c r="AD22" s="17"/>
      <c r="AE22" s="17"/>
    </row>
    <row r="23" spans="1:31" ht="17.100000000000001" customHeight="1" x14ac:dyDescent="0.25">
      <c r="A23" s="13">
        <v>18</v>
      </c>
      <c r="B23" s="18" t="s">
        <v>50</v>
      </c>
      <c r="C23" s="19">
        <f>C22+C21+C14</f>
        <v>5207.6000000000004</v>
      </c>
      <c r="D23" s="20"/>
      <c r="E23" s="21">
        <f>E22+E21+E14</f>
        <v>520.62</v>
      </c>
      <c r="F23" s="21">
        <f>F22+F21+F14</f>
        <v>461.95823393340004</v>
      </c>
      <c r="G23" s="21">
        <f>G22+G21+G14</f>
        <v>-58.661766066600016</v>
      </c>
      <c r="H23" s="21">
        <f>H22+H21+H14</f>
        <v>599.93333333333362</v>
      </c>
      <c r="I23" s="21">
        <f t="shared" ref="I23:Y23" si="19">I22+I21+I14</f>
        <v>599.9449749222</v>
      </c>
      <c r="J23" s="21">
        <f t="shared" si="19"/>
        <v>1.1641588866336927E-2</v>
      </c>
      <c r="K23" s="21">
        <f t="shared" si="19"/>
        <v>1620.374</v>
      </c>
      <c r="L23" s="21">
        <f t="shared" si="19"/>
        <v>1406.795179839</v>
      </c>
      <c r="M23" s="21">
        <f t="shared" si="19"/>
        <v>-213.57882016099995</v>
      </c>
      <c r="N23" s="21">
        <f t="shared" si="19"/>
        <v>0</v>
      </c>
      <c r="O23" s="21">
        <f t="shared" si="19"/>
        <v>0</v>
      </c>
      <c r="P23" s="21">
        <f t="shared" si="19"/>
        <v>0</v>
      </c>
      <c r="Q23" s="21">
        <f t="shared" si="19"/>
        <v>0</v>
      </c>
      <c r="R23" s="21">
        <f t="shared" si="19"/>
        <v>0</v>
      </c>
      <c r="S23" s="21">
        <f t="shared" si="19"/>
        <v>0</v>
      </c>
      <c r="T23" s="21">
        <f t="shared" si="19"/>
        <v>0</v>
      </c>
      <c r="U23" s="21">
        <f t="shared" si="19"/>
        <v>0</v>
      </c>
      <c r="V23" s="21">
        <f t="shared" si="19"/>
        <v>0</v>
      </c>
      <c r="W23" s="21">
        <f t="shared" si="19"/>
        <v>2220.3073333333336</v>
      </c>
      <c r="X23" s="21">
        <f t="shared" si="19"/>
        <v>2006.7401547611998</v>
      </c>
      <c r="Y23" s="21">
        <f t="shared" si="19"/>
        <v>-213.56717857213366</v>
      </c>
      <c r="Z23" s="17"/>
      <c r="AA23" s="17"/>
      <c r="AB23" s="17"/>
      <c r="AC23" s="17"/>
      <c r="AD23" s="17"/>
      <c r="AE23" s="17"/>
    </row>
    <row r="24" spans="1:31" ht="17.100000000000001" customHeight="1" x14ac:dyDescent="0.25">
      <c r="A24" s="13">
        <v>19</v>
      </c>
      <c r="B24" s="14" t="s">
        <v>51</v>
      </c>
      <c r="C24" s="13">
        <v>2100</v>
      </c>
      <c r="D24" s="24">
        <v>3.2000000000000001E-2</v>
      </c>
      <c r="E24" s="16">
        <v>40.130000000000003</v>
      </c>
      <c r="F24" s="16">
        <v>23.489705000000001</v>
      </c>
      <c r="G24" s="16">
        <f t="shared" ref="G24:G34" si="20">F24-E24</f>
        <v>-16.640295000000002</v>
      </c>
      <c r="H24" s="16">
        <v>27.025000000000002</v>
      </c>
      <c r="I24" s="16">
        <v>22.286978000000001</v>
      </c>
      <c r="J24" s="16">
        <f t="shared" ref="J24:J34" si="21">I24-H24</f>
        <v>-4.7380220000000008</v>
      </c>
      <c r="K24" s="16">
        <f>2.62*E24</f>
        <v>105.14060000000001</v>
      </c>
      <c r="L24" s="22">
        <v>80.381770000000003</v>
      </c>
      <c r="M24" s="16">
        <f t="shared" ref="M24:M34" si="22">L24-K24</f>
        <v>-24.758830000000003</v>
      </c>
      <c r="N24" s="16">
        <v>0</v>
      </c>
      <c r="O24" s="16">
        <v>0</v>
      </c>
      <c r="P24" s="16">
        <f t="shared" ref="P24:P34" si="23">O24-N24</f>
        <v>0</v>
      </c>
      <c r="Q24" s="16">
        <v>0</v>
      </c>
      <c r="R24" s="16">
        <v>0</v>
      </c>
      <c r="S24" s="16">
        <f t="shared" ref="S24:S34" si="24">R24-Q24</f>
        <v>0</v>
      </c>
      <c r="T24" s="16">
        <v>0</v>
      </c>
      <c r="U24" s="16">
        <v>0</v>
      </c>
      <c r="V24" s="16">
        <f t="shared" ref="V24:V34" si="25">U24-T24</f>
        <v>0</v>
      </c>
      <c r="W24" s="16">
        <f t="shared" ref="W24:W32" si="26">H24+K24+N24+Q24+T24</f>
        <v>132.16560000000001</v>
      </c>
      <c r="X24" s="16">
        <f t="shared" ref="X24" si="27">I24+L24+O24+R24+U24</f>
        <v>102.66874800000001</v>
      </c>
      <c r="Y24" s="16">
        <f t="shared" ref="W24:Y40" si="28">J24+M24+P24+S24+V24</f>
        <v>-29.496852000000004</v>
      </c>
      <c r="Z24" s="17"/>
      <c r="AA24" s="17"/>
      <c r="AB24" s="17"/>
      <c r="AC24" s="17"/>
      <c r="AD24" s="17"/>
      <c r="AE24" s="17"/>
    </row>
    <row r="25" spans="1:31" ht="17.100000000000001" customHeight="1" x14ac:dyDescent="0.25">
      <c r="A25" s="13">
        <v>20</v>
      </c>
      <c r="B25" s="14" t="s">
        <v>52</v>
      </c>
      <c r="C25" s="13">
        <v>1000</v>
      </c>
      <c r="D25" s="24">
        <v>0.1076</v>
      </c>
      <c r="E25" s="16">
        <v>65.69</v>
      </c>
      <c r="F25" s="16">
        <v>68.433674999999994</v>
      </c>
      <c r="G25" s="16">
        <f t="shared" si="20"/>
        <v>2.7436749999999961</v>
      </c>
      <c r="H25" s="16">
        <v>59.283333333333339</v>
      </c>
      <c r="I25" s="16">
        <v>89.035145</v>
      </c>
      <c r="J25" s="16">
        <f t="shared" si="21"/>
        <v>29.751811666666661</v>
      </c>
      <c r="K25" s="16">
        <f>3*E25</f>
        <v>197.07</v>
      </c>
      <c r="L25" s="22">
        <v>303.64021400000001</v>
      </c>
      <c r="M25" s="16">
        <f t="shared" si="22"/>
        <v>106.57021400000002</v>
      </c>
      <c r="N25" s="16">
        <v>0</v>
      </c>
      <c r="O25" s="16">
        <v>0</v>
      </c>
      <c r="P25" s="16">
        <f t="shared" si="23"/>
        <v>0</v>
      </c>
      <c r="Q25" s="16">
        <v>0</v>
      </c>
      <c r="R25" s="16">
        <v>0</v>
      </c>
      <c r="S25" s="16">
        <f t="shared" si="24"/>
        <v>0</v>
      </c>
      <c r="T25" s="16">
        <v>0</v>
      </c>
      <c r="U25" s="16">
        <v>0</v>
      </c>
      <c r="V25" s="16">
        <f t="shared" si="25"/>
        <v>0</v>
      </c>
      <c r="W25" s="16">
        <f t="shared" si="26"/>
        <v>256.35333333333335</v>
      </c>
      <c r="X25" s="16">
        <f t="shared" si="28"/>
        <v>392.67535900000001</v>
      </c>
      <c r="Y25" s="16">
        <f t="shared" si="28"/>
        <v>136.32202566666669</v>
      </c>
      <c r="Z25" s="17"/>
      <c r="AA25" s="17"/>
      <c r="AB25" s="17"/>
      <c r="AC25" s="17"/>
      <c r="AD25" s="17"/>
      <c r="AE25" s="17"/>
    </row>
    <row r="26" spans="1:31" ht="17.100000000000001" customHeight="1" x14ac:dyDescent="0.25">
      <c r="A26" s="13">
        <v>21</v>
      </c>
      <c r="B26" s="14" t="s">
        <v>53</v>
      </c>
      <c r="C26" s="13">
        <v>1000</v>
      </c>
      <c r="D26" s="24">
        <v>4.9000000000000002E-2</v>
      </c>
      <c r="E26" s="16">
        <v>29.74</v>
      </c>
      <c r="F26" s="16">
        <v>27.688973000000001</v>
      </c>
      <c r="G26" s="16">
        <f t="shared" si="20"/>
        <v>-2.0510269999999977</v>
      </c>
      <c r="H26" s="16">
        <v>42.325000000000003</v>
      </c>
      <c r="I26" s="16">
        <v>55.579355</v>
      </c>
      <c r="J26" s="16">
        <f t="shared" si="21"/>
        <v>13.254354999999997</v>
      </c>
      <c r="K26" s="16">
        <f>3.01*E26</f>
        <v>89.517399999999995</v>
      </c>
      <c r="L26" s="22">
        <v>112.63874199999999</v>
      </c>
      <c r="M26" s="16">
        <f t="shared" si="22"/>
        <v>23.121341999999999</v>
      </c>
      <c r="N26" s="16">
        <v>0</v>
      </c>
      <c r="O26" s="16">
        <v>0</v>
      </c>
      <c r="P26" s="16">
        <f t="shared" si="23"/>
        <v>0</v>
      </c>
      <c r="Q26" s="16">
        <v>0</v>
      </c>
      <c r="R26" s="16">
        <v>0</v>
      </c>
      <c r="S26" s="16">
        <f t="shared" si="24"/>
        <v>0</v>
      </c>
      <c r="T26" s="16">
        <v>0</v>
      </c>
      <c r="U26" s="16">
        <v>0</v>
      </c>
      <c r="V26" s="16">
        <f t="shared" si="25"/>
        <v>0</v>
      </c>
      <c r="W26" s="16">
        <f t="shared" si="26"/>
        <v>131.8424</v>
      </c>
      <c r="X26" s="16">
        <f t="shared" si="28"/>
        <v>168.218097</v>
      </c>
      <c r="Y26" s="16">
        <f t="shared" si="28"/>
        <v>36.375696999999995</v>
      </c>
      <c r="Z26" s="17"/>
      <c r="AA26" s="17"/>
      <c r="AB26" s="17"/>
      <c r="AC26" s="17"/>
      <c r="AD26" s="17"/>
      <c r="AE26" s="17"/>
    </row>
    <row r="27" spans="1:31" ht="17.100000000000001" customHeight="1" x14ac:dyDescent="0.25">
      <c r="A27" s="13">
        <v>22</v>
      </c>
      <c r="B27" s="14" t="s">
        <v>54</v>
      </c>
      <c r="C27" s="13">
        <v>2000</v>
      </c>
      <c r="D27" s="24">
        <v>2.1000000000000001E-2</v>
      </c>
      <c r="E27" s="16">
        <v>25.44</v>
      </c>
      <c r="F27" s="16">
        <v>23.895074999999999</v>
      </c>
      <c r="G27" s="16">
        <f t="shared" si="20"/>
        <v>-1.5449250000000028</v>
      </c>
      <c r="H27" s="16">
        <v>17.066666666666666</v>
      </c>
      <c r="I27" s="16">
        <v>19.177741999999999</v>
      </c>
      <c r="J27" s="16">
        <f t="shared" si="21"/>
        <v>2.1110753333333321</v>
      </c>
      <c r="K27" s="16">
        <f>1.73*E27</f>
        <v>44.011200000000002</v>
      </c>
      <c r="L27" s="22">
        <v>41.720801999999999</v>
      </c>
      <c r="M27" s="16">
        <f t="shared" si="22"/>
        <v>-2.2903980000000033</v>
      </c>
      <c r="N27" s="16">
        <v>0</v>
      </c>
      <c r="O27" s="16">
        <v>0</v>
      </c>
      <c r="P27" s="16">
        <f t="shared" si="23"/>
        <v>0</v>
      </c>
      <c r="Q27" s="16">
        <v>0</v>
      </c>
      <c r="R27" s="16">
        <v>0</v>
      </c>
      <c r="S27" s="16">
        <f t="shared" si="24"/>
        <v>0</v>
      </c>
      <c r="T27" s="16">
        <v>0</v>
      </c>
      <c r="U27" s="16">
        <v>0</v>
      </c>
      <c r="V27" s="16">
        <f t="shared" si="25"/>
        <v>0</v>
      </c>
      <c r="W27" s="16">
        <f t="shared" si="26"/>
        <v>61.077866666666665</v>
      </c>
      <c r="X27" s="16">
        <f t="shared" si="28"/>
        <v>60.898544000000001</v>
      </c>
      <c r="Y27" s="16">
        <f t="shared" si="28"/>
        <v>-0.17932266666667118</v>
      </c>
      <c r="Z27" s="17"/>
      <c r="AA27" s="17"/>
      <c r="AB27" s="17"/>
      <c r="AC27" s="17"/>
      <c r="AD27" s="17"/>
      <c r="AE27" s="17"/>
    </row>
    <row r="28" spans="1:31" ht="17.100000000000001" customHeight="1" x14ac:dyDescent="0.25">
      <c r="A28" s="13">
        <v>23</v>
      </c>
      <c r="B28" s="14" t="s">
        <v>55</v>
      </c>
      <c r="C28" s="13">
        <v>500</v>
      </c>
      <c r="D28" s="24">
        <v>3.3700000000000001E-2</v>
      </c>
      <c r="E28" s="16">
        <v>9.2899999999999991</v>
      </c>
      <c r="F28" s="16">
        <v>7.5132909999999997</v>
      </c>
      <c r="G28" s="16">
        <f t="shared" si="20"/>
        <v>-1.7767089999999994</v>
      </c>
      <c r="H28" s="16">
        <v>7.8500000000000005</v>
      </c>
      <c r="I28" s="16">
        <v>7.7184189999999999</v>
      </c>
      <c r="J28" s="16">
        <f t="shared" si="21"/>
        <v>-0.13158100000000061</v>
      </c>
      <c r="K28" s="16">
        <f>2.58*E28</f>
        <v>23.9682</v>
      </c>
      <c r="L28" s="22">
        <v>25.387409999999999</v>
      </c>
      <c r="M28" s="16">
        <f t="shared" si="22"/>
        <v>1.4192099999999996</v>
      </c>
      <c r="N28" s="16">
        <v>0</v>
      </c>
      <c r="O28" s="16">
        <v>0</v>
      </c>
      <c r="P28" s="16">
        <f t="shared" si="23"/>
        <v>0</v>
      </c>
      <c r="Q28" s="16">
        <v>0</v>
      </c>
      <c r="R28" s="16">
        <v>0</v>
      </c>
      <c r="S28" s="16">
        <f t="shared" si="24"/>
        <v>0</v>
      </c>
      <c r="T28" s="16">
        <v>0</v>
      </c>
      <c r="U28" s="16">
        <v>0</v>
      </c>
      <c r="V28" s="16">
        <f t="shared" si="25"/>
        <v>0</v>
      </c>
      <c r="W28" s="16">
        <f t="shared" si="26"/>
        <v>31.818200000000001</v>
      </c>
      <c r="X28" s="16">
        <f t="shared" si="28"/>
        <v>33.105829</v>
      </c>
      <c r="Y28" s="16">
        <f t="shared" si="28"/>
        <v>1.287628999999999</v>
      </c>
      <c r="Z28" s="17"/>
      <c r="AA28" s="17"/>
      <c r="AB28" s="17"/>
      <c r="AC28" s="17"/>
      <c r="AD28" s="17"/>
      <c r="AE28" s="17"/>
    </row>
    <row r="29" spans="1:31" ht="17.100000000000001" customHeight="1" x14ac:dyDescent="0.25">
      <c r="A29" s="13">
        <v>24</v>
      </c>
      <c r="B29" s="14" t="s">
        <v>56</v>
      </c>
      <c r="C29" s="13">
        <v>2400</v>
      </c>
      <c r="D29" s="24">
        <v>2.3800000000000002E-2</v>
      </c>
      <c r="E29" s="16">
        <v>0</v>
      </c>
      <c r="F29" s="16">
        <v>16.850444</v>
      </c>
      <c r="G29" s="16">
        <f t="shared" si="20"/>
        <v>16.850444</v>
      </c>
      <c r="H29" s="16">
        <v>0</v>
      </c>
      <c r="I29" s="16">
        <v>45.475994999999998</v>
      </c>
      <c r="J29" s="16">
        <f t="shared" si="21"/>
        <v>45.475994999999998</v>
      </c>
      <c r="K29" s="16">
        <v>0</v>
      </c>
      <c r="L29" s="16">
        <v>93.845488000000003</v>
      </c>
      <c r="M29" s="16">
        <f t="shared" si="22"/>
        <v>93.845488000000003</v>
      </c>
      <c r="N29" s="16">
        <v>0</v>
      </c>
      <c r="O29" s="16">
        <v>0</v>
      </c>
      <c r="P29" s="16">
        <f t="shared" si="23"/>
        <v>0</v>
      </c>
      <c r="Q29" s="16">
        <v>0</v>
      </c>
      <c r="R29" s="16">
        <v>0</v>
      </c>
      <c r="S29" s="16">
        <f t="shared" si="24"/>
        <v>0</v>
      </c>
      <c r="T29" s="16">
        <v>0</v>
      </c>
      <c r="U29" s="16">
        <v>0</v>
      </c>
      <c r="V29" s="16">
        <f t="shared" si="25"/>
        <v>0</v>
      </c>
      <c r="W29" s="16">
        <f t="shared" si="26"/>
        <v>0</v>
      </c>
      <c r="X29" s="16">
        <f t="shared" si="28"/>
        <v>139.321483</v>
      </c>
      <c r="Y29" s="16">
        <f t="shared" si="28"/>
        <v>139.321483</v>
      </c>
      <c r="Z29" s="17"/>
      <c r="AA29" s="17"/>
      <c r="AB29" s="17"/>
      <c r="AC29" s="17"/>
      <c r="AD29" s="17"/>
      <c r="AE29" s="17"/>
    </row>
    <row r="30" spans="1:31" ht="17.100000000000001" customHeight="1" x14ac:dyDescent="0.25">
      <c r="A30" s="13">
        <v>25</v>
      </c>
      <c r="B30" s="14" t="s">
        <v>57</v>
      </c>
      <c r="C30" s="13">
        <v>1500</v>
      </c>
      <c r="D30" s="24">
        <v>1.34E-2</v>
      </c>
      <c r="E30" s="16">
        <v>0</v>
      </c>
      <c r="F30" s="16">
        <v>7.5312760000000001</v>
      </c>
      <c r="G30" s="16">
        <f t="shared" si="20"/>
        <v>7.5312760000000001</v>
      </c>
      <c r="H30" s="16">
        <v>0</v>
      </c>
      <c r="I30" s="16">
        <v>20.066238999999999</v>
      </c>
      <c r="J30" s="16">
        <f t="shared" si="21"/>
        <v>20.066238999999999</v>
      </c>
      <c r="K30" s="16">
        <v>0</v>
      </c>
      <c r="L30" s="16">
        <v>23.263715000000001</v>
      </c>
      <c r="M30" s="16">
        <f t="shared" si="22"/>
        <v>23.263715000000001</v>
      </c>
      <c r="N30" s="16">
        <v>0</v>
      </c>
      <c r="O30" s="16">
        <v>0</v>
      </c>
      <c r="P30" s="16">
        <f t="shared" si="23"/>
        <v>0</v>
      </c>
      <c r="Q30" s="16">
        <v>0</v>
      </c>
      <c r="R30" s="16">
        <v>0</v>
      </c>
      <c r="S30" s="16">
        <f t="shared" si="24"/>
        <v>0</v>
      </c>
      <c r="T30" s="16">
        <v>0</v>
      </c>
      <c r="U30" s="16">
        <v>0</v>
      </c>
      <c r="V30" s="16">
        <f t="shared" si="25"/>
        <v>0</v>
      </c>
      <c r="W30" s="16">
        <f t="shared" si="26"/>
        <v>0</v>
      </c>
      <c r="X30" s="16">
        <f t="shared" si="28"/>
        <v>43.329954000000001</v>
      </c>
      <c r="Y30" s="16">
        <f t="shared" si="28"/>
        <v>43.329954000000001</v>
      </c>
      <c r="Z30" s="17"/>
      <c r="AA30" s="17"/>
      <c r="AB30" s="17"/>
      <c r="AC30" s="17"/>
      <c r="AD30" s="17"/>
      <c r="AE30" s="17"/>
    </row>
    <row r="31" spans="1:31" ht="17.100000000000001" customHeight="1" x14ac:dyDescent="0.25">
      <c r="A31" s="13">
        <v>26</v>
      </c>
      <c r="B31" s="14" t="s">
        <v>58</v>
      </c>
      <c r="C31" s="13">
        <v>630</v>
      </c>
      <c r="D31" s="24">
        <v>1.7299999999999999E-2</v>
      </c>
      <c r="E31" s="16">
        <v>3.97</v>
      </c>
      <c r="F31" s="16">
        <v>4.9131660000000004</v>
      </c>
      <c r="G31" s="16">
        <f t="shared" si="20"/>
        <v>0.94316600000000017</v>
      </c>
      <c r="H31" s="16">
        <v>4.3250000000000002</v>
      </c>
      <c r="I31" s="16">
        <v>3.236056</v>
      </c>
      <c r="J31" s="16">
        <f t="shared" si="21"/>
        <v>-1.0889440000000001</v>
      </c>
      <c r="K31" s="16">
        <f>2.62*E31</f>
        <v>10.401400000000001</v>
      </c>
      <c r="L31" s="16">
        <v>13.437989999999999</v>
      </c>
      <c r="M31" s="16">
        <f t="shared" si="22"/>
        <v>3.0365899999999986</v>
      </c>
      <c r="N31" s="16">
        <v>0</v>
      </c>
      <c r="O31" s="16">
        <v>0</v>
      </c>
      <c r="P31" s="16">
        <f t="shared" si="23"/>
        <v>0</v>
      </c>
      <c r="Q31" s="16">
        <v>0</v>
      </c>
      <c r="R31" s="16">
        <v>0</v>
      </c>
      <c r="S31" s="16">
        <f t="shared" si="24"/>
        <v>0</v>
      </c>
      <c r="T31" s="16">
        <v>0</v>
      </c>
      <c r="U31" s="16">
        <v>0</v>
      </c>
      <c r="V31" s="16">
        <f t="shared" si="25"/>
        <v>0</v>
      </c>
      <c r="W31" s="16">
        <f t="shared" si="26"/>
        <v>14.726400000000002</v>
      </c>
      <c r="X31" s="16">
        <f t="shared" si="28"/>
        <v>16.674046000000001</v>
      </c>
      <c r="Y31" s="16">
        <f t="shared" si="28"/>
        <v>1.9476459999999984</v>
      </c>
      <c r="Z31" s="17"/>
      <c r="AA31" s="17"/>
      <c r="AB31" s="17"/>
      <c r="AC31" s="17"/>
      <c r="AD31" s="17"/>
      <c r="AE31" s="17"/>
    </row>
    <row r="32" spans="1:31" ht="17.100000000000001" customHeight="1" x14ac:dyDescent="0.25">
      <c r="A32" s="13">
        <v>27</v>
      </c>
      <c r="B32" s="14" t="s">
        <v>59</v>
      </c>
      <c r="C32" s="13">
        <v>840</v>
      </c>
      <c r="D32" s="24">
        <v>2.3800000000000002E-2</v>
      </c>
      <c r="E32" s="16">
        <v>6.12</v>
      </c>
      <c r="F32" s="16">
        <v>4.7600049999999996</v>
      </c>
      <c r="G32" s="16">
        <f t="shared" si="20"/>
        <v>-1.3599950000000005</v>
      </c>
      <c r="H32" s="16">
        <v>8.2083333333333321</v>
      </c>
      <c r="I32" s="16">
        <v>3.2130329999999998</v>
      </c>
      <c r="J32" s="16">
        <f t="shared" si="21"/>
        <v>-4.9953003333333328</v>
      </c>
      <c r="K32" s="16">
        <f>2.64*E32</f>
        <v>16.1568</v>
      </c>
      <c r="L32" s="16">
        <v>13.020110000000001</v>
      </c>
      <c r="M32" s="16">
        <f t="shared" si="22"/>
        <v>-3.1366899999999998</v>
      </c>
      <c r="N32" s="16">
        <v>0</v>
      </c>
      <c r="O32" s="16">
        <v>0</v>
      </c>
      <c r="P32" s="16">
        <f t="shared" si="23"/>
        <v>0</v>
      </c>
      <c r="Q32" s="16">
        <v>0</v>
      </c>
      <c r="R32" s="16">
        <v>0</v>
      </c>
      <c r="S32" s="16">
        <f t="shared" si="24"/>
        <v>0</v>
      </c>
      <c r="T32" s="16">
        <v>0</v>
      </c>
      <c r="U32" s="16">
        <v>0</v>
      </c>
      <c r="V32" s="16">
        <f t="shared" si="25"/>
        <v>0</v>
      </c>
      <c r="W32" s="16">
        <f t="shared" si="26"/>
        <v>24.365133333333333</v>
      </c>
      <c r="X32" s="16">
        <f t="shared" si="28"/>
        <v>16.233143000000002</v>
      </c>
      <c r="Y32" s="16">
        <f t="shared" si="28"/>
        <v>-8.1319903333333325</v>
      </c>
      <c r="Z32" s="17"/>
      <c r="AA32" s="17"/>
      <c r="AB32" s="17"/>
      <c r="AC32" s="17"/>
      <c r="AD32" s="17"/>
      <c r="AE32" s="17"/>
    </row>
    <row r="33" spans="1:31" ht="17.100000000000001" customHeight="1" x14ac:dyDescent="0.25">
      <c r="A33" s="13">
        <v>28</v>
      </c>
      <c r="B33" s="14" t="s">
        <v>60</v>
      </c>
      <c r="C33" s="13">
        <v>440</v>
      </c>
      <c r="D33" s="24">
        <v>9.5999999999999992E-3</v>
      </c>
      <c r="E33" s="16">
        <v>0.94</v>
      </c>
      <c r="F33" s="16">
        <v>1.360781</v>
      </c>
      <c r="G33" s="16">
        <f t="shared" si="20"/>
        <v>0.42078100000000007</v>
      </c>
      <c r="H33" s="16">
        <v>0.5083333333333333</v>
      </c>
      <c r="I33" s="16">
        <v>0</v>
      </c>
      <c r="J33" s="16">
        <f t="shared" si="21"/>
        <v>-0.5083333333333333</v>
      </c>
      <c r="K33" s="16">
        <f>2.72*E33</f>
        <v>2.5568</v>
      </c>
      <c r="L33" s="16">
        <v>3.5321378939999999</v>
      </c>
      <c r="M33" s="16">
        <f t="shared" si="22"/>
        <v>0.97533789399999993</v>
      </c>
      <c r="N33" s="16">
        <v>0</v>
      </c>
      <c r="O33" s="16">
        <v>0</v>
      </c>
      <c r="P33" s="16">
        <f t="shared" si="23"/>
        <v>0</v>
      </c>
      <c r="Q33" s="16">
        <v>0</v>
      </c>
      <c r="R33" s="16">
        <v>0</v>
      </c>
      <c r="S33" s="16">
        <f t="shared" si="24"/>
        <v>0</v>
      </c>
      <c r="T33" s="16">
        <v>0</v>
      </c>
      <c r="U33" s="16">
        <v>0</v>
      </c>
      <c r="V33" s="16">
        <f t="shared" si="25"/>
        <v>0</v>
      </c>
      <c r="W33" s="16">
        <f t="shared" si="28"/>
        <v>3.0651333333333333</v>
      </c>
      <c r="X33" s="16">
        <f t="shared" si="28"/>
        <v>3.5321378939999999</v>
      </c>
      <c r="Y33" s="16">
        <f t="shared" si="28"/>
        <v>0.46700456066666662</v>
      </c>
      <c r="Z33" s="17"/>
      <c r="AA33" s="17"/>
      <c r="AB33" s="17"/>
      <c r="AC33" s="17"/>
      <c r="AD33" s="17"/>
      <c r="AE33" s="17"/>
    </row>
    <row r="34" spans="1:31" ht="17.100000000000001" customHeight="1" x14ac:dyDescent="0.25">
      <c r="A34" s="13">
        <v>29</v>
      </c>
      <c r="B34" s="14" t="s">
        <v>61</v>
      </c>
      <c r="C34" s="51">
        <v>880</v>
      </c>
      <c r="D34" s="56">
        <v>3.0300000000000001E-2</v>
      </c>
      <c r="E34" s="50">
        <v>15.86</v>
      </c>
      <c r="F34" s="52">
        <v>18.490022</v>
      </c>
      <c r="G34" s="50">
        <f t="shared" si="20"/>
        <v>2.6300220000000003</v>
      </c>
      <c r="H34" s="50">
        <v>0.67500000000000004</v>
      </c>
      <c r="I34" s="50">
        <v>0</v>
      </c>
      <c r="J34" s="50">
        <f t="shared" si="21"/>
        <v>-0.67500000000000004</v>
      </c>
      <c r="K34" s="50">
        <f>3.67*E34</f>
        <v>58.206199999999995</v>
      </c>
      <c r="L34" s="50">
        <v>64.642009000000002</v>
      </c>
      <c r="M34" s="53">
        <f t="shared" si="22"/>
        <v>6.4358090000000061</v>
      </c>
      <c r="N34" s="50">
        <v>0</v>
      </c>
      <c r="O34" s="50">
        <v>0</v>
      </c>
      <c r="P34" s="50">
        <f t="shared" si="23"/>
        <v>0</v>
      </c>
      <c r="Q34" s="50">
        <v>0</v>
      </c>
      <c r="R34" s="50">
        <v>0</v>
      </c>
      <c r="S34" s="50">
        <f t="shared" si="24"/>
        <v>0</v>
      </c>
      <c r="T34" s="50">
        <v>0</v>
      </c>
      <c r="U34" s="50">
        <v>0</v>
      </c>
      <c r="V34" s="50">
        <f t="shared" si="25"/>
        <v>0</v>
      </c>
      <c r="W34" s="50">
        <f t="shared" si="28"/>
        <v>58.881199999999993</v>
      </c>
      <c r="X34" s="50">
        <f t="shared" si="28"/>
        <v>64.642009000000002</v>
      </c>
      <c r="Y34" s="50">
        <f>J34+M34+P34+S34+V34</f>
        <v>5.7608090000000063</v>
      </c>
      <c r="Z34" s="17"/>
      <c r="AA34" s="17"/>
      <c r="AB34" s="17"/>
      <c r="AC34" s="17"/>
      <c r="AD34" s="17"/>
      <c r="AE34" s="17"/>
    </row>
    <row r="35" spans="1:31" ht="17.100000000000001" customHeight="1" x14ac:dyDescent="0.25">
      <c r="A35" s="13">
        <v>30</v>
      </c>
      <c r="B35" s="14" t="s">
        <v>62</v>
      </c>
      <c r="C35" s="51"/>
      <c r="D35" s="56"/>
      <c r="E35" s="50"/>
      <c r="F35" s="52"/>
      <c r="G35" s="50"/>
      <c r="H35" s="50"/>
      <c r="I35" s="50"/>
      <c r="J35" s="50"/>
      <c r="K35" s="50"/>
      <c r="L35" s="50"/>
      <c r="M35" s="54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17"/>
      <c r="AA35" s="17"/>
      <c r="AB35" s="17"/>
      <c r="AC35" s="17"/>
      <c r="AD35" s="17"/>
      <c r="AE35" s="17"/>
    </row>
    <row r="36" spans="1:31" ht="25.5" x14ac:dyDescent="0.25">
      <c r="A36" s="13">
        <v>31</v>
      </c>
      <c r="B36" s="14" t="s">
        <v>63</v>
      </c>
      <c r="C36" s="13">
        <v>1000</v>
      </c>
      <c r="D36" s="24">
        <v>2.8299999999999999E-2</v>
      </c>
      <c r="E36" s="16">
        <v>0</v>
      </c>
      <c r="F36" s="16">
        <v>16.168502</v>
      </c>
      <c r="G36" s="16">
        <f>F36-E36</f>
        <v>16.168502</v>
      </c>
      <c r="H36" s="16">
        <v>0</v>
      </c>
      <c r="I36" s="16">
        <v>22.182932000000001</v>
      </c>
      <c r="J36" s="16">
        <f>I36-H36</f>
        <v>22.182932000000001</v>
      </c>
      <c r="K36" s="16">
        <v>0</v>
      </c>
      <c r="L36" s="16">
        <v>65.514770999999996</v>
      </c>
      <c r="M36" s="16">
        <f>L36-K36</f>
        <v>65.514770999999996</v>
      </c>
      <c r="N36" s="16">
        <v>0</v>
      </c>
      <c r="O36" s="16">
        <v>0</v>
      </c>
      <c r="P36" s="16">
        <f>O36-N36</f>
        <v>0</v>
      </c>
      <c r="Q36" s="16">
        <v>0</v>
      </c>
      <c r="R36" s="16">
        <v>0</v>
      </c>
      <c r="S36" s="16">
        <f>R36-Q36</f>
        <v>0</v>
      </c>
      <c r="T36" s="16">
        <v>0</v>
      </c>
      <c r="U36" s="16">
        <v>0</v>
      </c>
      <c r="V36" s="16">
        <f>U36-T36</f>
        <v>0</v>
      </c>
      <c r="W36" s="16">
        <f t="shared" si="28"/>
        <v>0</v>
      </c>
      <c r="X36" s="16">
        <f t="shared" si="28"/>
        <v>87.69770299999999</v>
      </c>
      <c r="Y36" s="16">
        <f>J36+M36+P36+S36+V36</f>
        <v>87.69770299999999</v>
      </c>
      <c r="Z36" s="17"/>
      <c r="AA36" s="17"/>
      <c r="AB36" s="17"/>
      <c r="AC36" s="17"/>
      <c r="AD36" s="17"/>
      <c r="AE36" s="17"/>
    </row>
    <row r="37" spans="1:31" ht="17.100000000000001" customHeight="1" x14ac:dyDescent="0.25">
      <c r="A37" s="13">
        <v>32</v>
      </c>
      <c r="B37" s="14" t="s">
        <v>64</v>
      </c>
      <c r="C37" s="13">
        <v>1000</v>
      </c>
      <c r="D37" s="24">
        <v>1.23E-2</v>
      </c>
      <c r="E37" s="16">
        <v>0</v>
      </c>
      <c r="F37" s="16">
        <v>7.2776800000000001</v>
      </c>
      <c r="G37" s="16">
        <f>F37-E37</f>
        <v>7.2776800000000001</v>
      </c>
      <c r="H37" s="16">
        <v>0</v>
      </c>
      <c r="I37" s="16">
        <v>12.945724</v>
      </c>
      <c r="J37" s="16">
        <f>I37-H37</f>
        <v>12.945724</v>
      </c>
      <c r="K37" s="16">
        <v>0</v>
      </c>
      <c r="L37" s="16">
        <v>16.017617000000001</v>
      </c>
      <c r="M37" s="16">
        <f>L37-K37</f>
        <v>16.017617000000001</v>
      </c>
      <c r="N37" s="16">
        <v>0</v>
      </c>
      <c r="O37" s="16">
        <v>0</v>
      </c>
      <c r="P37" s="16">
        <f>O37-N37</f>
        <v>0</v>
      </c>
      <c r="Q37" s="16">
        <v>0</v>
      </c>
      <c r="R37" s="16">
        <v>0</v>
      </c>
      <c r="S37" s="16">
        <f>R37-Q37</f>
        <v>0</v>
      </c>
      <c r="T37" s="16">
        <v>0</v>
      </c>
      <c r="U37" s="16">
        <v>0</v>
      </c>
      <c r="V37" s="16">
        <f>U37-T37</f>
        <v>0</v>
      </c>
      <c r="W37" s="16">
        <f t="shared" si="28"/>
        <v>0</v>
      </c>
      <c r="X37" s="16">
        <f t="shared" si="28"/>
        <v>28.963341</v>
      </c>
      <c r="Y37" s="16">
        <f>J37+M37+P37+S37+V37</f>
        <v>28.963341</v>
      </c>
      <c r="Z37" s="17"/>
      <c r="AA37" s="17"/>
      <c r="AB37" s="17"/>
      <c r="AC37" s="17"/>
      <c r="AD37" s="17"/>
      <c r="AE37" s="17"/>
    </row>
    <row r="38" spans="1:31" ht="17.100000000000001" customHeight="1" x14ac:dyDescent="0.25">
      <c r="A38" s="13">
        <v>33</v>
      </c>
      <c r="B38" s="14" t="s">
        <v>65</v>
      </c>
      <c r="C38" s="13">
        <v>100</v>
      </c>
      <c r="D38" s="15"/>
      <c r="E38" s="16">
        <v>0</v>
      </c>
      <c r="F38" s="16">
        <v>0.27261800000000003</v>
      </c>
      <c r="G38" s="16">
        <f>F38-E38</f>
        <v>0.27261800000000003</v>
      </c>
      <c r="H38" s="16">
        <v>0</v>
      </c>
      <c r="I38" s="16">
        <v>0.270399</v>
      </c>
      <c r="J38" s="16">
        <f>I38-H38</f>
        <v>0.270399</v>
      </c>
      <c r="K38" s="16">
        <v>0</v>
      </c>
      <c r="L38" s="16">
        <v>0.66378899999999996</v>
      </c>
      <c r="M38" s="16">
        <f>L38-K38</f>
        <v>0.66378899999999996</v>
      </c>
      <c r="N38" s="16">
        <v>0</v>
      </c>
      <c r="O38" s="16">
        <v>0</v>
      </c>
      <c r="P38" s="16">
        <f>O38-N38</f>
        <v>0</v>
      </c>
      <c r="Q38" s="16">
        <v>0</v>
      </c>
      <c r="R38" s="16">
        <v>0</v>
      </c>
      <c r="S38" s="16">
        <f>R38-Q38</f>
        <v>0</v>
      </c>
      <c r="T38" s="16">
        <v>0</v>
      </c>
      <c r="U38" s="16">
        <v>0</v>
      </c>
      <c r="V38" s="16">
        <f>U38-T38</f>
        <v>0</v>
      </c>
      <c r="W38" s="16">
        <f t="shared" si="28"/>
        <v>0</v>
      </c>
      <c r="X38" s="16">
        <f t="shared" si="28"/>
        <v>0.93418800000000002</v>
      </c>
      <c r="Y38" s="16">
        <f>J38+M38+P38+S38+V38</f>
        <v>0.93418800000000002</v>
      </c>
      <c r="Z38" s="17"/>
      <c r="AA38" s="17"/>
      <c r="AB38" s="17"/>
      <c r="AC38" s="17"/>
      <c r="AD38" s="17"/>
      <c r="AE38" s="17"/>
    </row>
    <row r="39" spans="1:31" ht="17.100000000000001" customHeight="1" x14ac:dyDescent="0.25">
      <c r="A39" s="13">
        <v>34</v>
      </c>
      <c r="B39" s="14" t="s">
        <v>66</v>
      </c>
      <c r="C39" s="13"/>
      <c r="D39" s="15"/>
      <c r="E39" s="16">
        <v>0</v>
      </c>
      <c r="F39" s="16">
        <v>8.2826999999999998E-2</v>
      </c>
      <c r="G39" s="16">
        <f>F39-E39</f>
        <v>8.2826999999999998E-2</v>
      </c>
      <c r="H39" s="16">
        <v>0</v>
      </c>
      <c r="I39" s="16">
        <v>0.18580199999999999</v>
      </c>
      <c r="J39" s="16">
        <f>I39-H39</f>
        <v>0.18580199999999999</v>
      </c>
      <c r="K39" s="16">
        <v>0</v>
      </c>
      <c r="L39" s="16">
        <v>0.21580299999999999</v>
      </c>
      <c r="M39" s="16">
        <f>L39-K39</f>
        <v>0.21580299999999999</v>
      </c>
      <c r="N39" s="16">
        <v>0</v>
      </c>
      <c r="O39" s="16">
        <v>0</v>
      </c>
      <c r="P39" s="16">
        <f>O39-N39</f>
        <v>0</v>
      </c>
      <c r="Q39" s="16">
        <v>0</v>
      </c>
      <c r="R39" s="16">
        <v>0</v>
      </c>
      <c r="S39" s="16">
        <f>R39-Q39</f>
        <v>0</v>
      </c>
      <c r="T39" s="16">
        <v>0</v>
      </c>
      <c r="U39" s="16">
        <v>0</v>
      </c>
      <c r="V39" s="16">
        <f>U39-T39</f>
        <v>0</v>
      </c>
      <c r="W39" s="16">
        <f t="shared" si="28"/>
        <v>0</v>
      </c>
      <c r="X39" s="16">
        <f t="shared" si="28"/>
        <v>0.40160499999999999</v>
      </c>
      <c r="Y39" s="16">
        <f>J39+M39+P39+S39+V39</f>
        <v>0.40160499999999999</v>
      </c>
      <c r="Z39" s="17"/>
      <c r="AA39" s="17"/>
      <c r="AB39" s="17"/>
      <c r="AC39" s="17"/>
      <c r="AD39" s="17"/>
      <c r="AE39" s="17"/>
    </row>
    <row r="40" spans="1:31" ht="17.100000000000001" customHeight="1" x14ac:dyDescent="0.25">
      <c r="A40" s="13">
        <v>35</v>
      </c>
      <c r="B40" s="14" t="s">
        <v>67</v>
      </c>
      <c r="C40" s="13"/>
      <c r="D40" s="15"/>
      <c r="E40" s="16">
        <v>0</v>
      </c>
      <c r="F40" s="16">
        <v>0.26732099999999998</v>
      </c>
      <c r="G40" s="16">
        <f>F40-E40</f>
        <v>0.26732099999999998</v>
      </c>
      <c r="H40" s="16">
        <v>0</v>
      </c>
      <c r="I40" s="16">
        <v>0</v>
      </c>
      <c r="J40" s="16">
        <f>I40-H40</f>
        <v>0</v>
      </c>
      <c r="K40" s="16">
        <v>0</v>
      </c>
      <c r="L40" s="16">
        <v>1.173975</v>
      </c>
      <c r="M40" s="16">
        <f>L40-K40</f>
        <v>1.173975</v>
      </c>
      <c r="N40" s="16">
        <v>0</v>
      </c>
      <c r="O40" s="16">
        <v>0</v>
      </c>
      <c r="P40" s="16">
        <f>O40-N40</f>
        <v>0</v>
      </c>
      <c r="Q40" s="16">
        <v>0</v>
      </c>
      <c r="R40" s="16">
        <v>0</v>
      </c>
      <c r="S40" s="16">
        <f>R40-Q40</f>
        <v>0</v>
      </c>
      <c r="T40" s="16">
        <v>0</v>
      </c>
      <c r="U40" s="16">
        <v>0</v>
      </c>
      <c r="V40" s="16">
        <f>U40-T40</f>
        <v>0</v>
      </c>
      <c r="W40" s="16">
        <f t="shared" si="28"/>
        <v>0</v>
      </c>
      <c r="X40" s="16">
        <f t="shared" si="28"/>
        <v>1.173975</v>
      </c>
      <c r="Y40" s="16">
        <f>J40+M40+P40+S40+V40</f>
        <v>1.173975</v>
      </c>
      <c r="Z40" s="17"/>
      <c r="AA40" s="17"/>
      <c r="AB40" s="17"/>
      <c r="AC40" s="17"/>
      <c r="AD40" s="17"/>
      <c r="AE40" s="17"/>
    </row>
    <row r="41" spans="1:31" ht="17.100000000000001" customHeight="1" x14ac:dyDescent="0.25">
      <c r="A41" s="13">
        <v>36</v>
      </c>
      <c r="B41" s="18" t="s">
        <v>68</v>
      </c>
      <c r="C41" s="23">
        <f>SUM(C24:C40)</f>
        <v>15390</v>
      </c>
      <c r="D41" s="1"/>
      <c r="E41" s="21">
        <f t="shared" ref="E41:Y41" si="29">SUM(E24:E40)</f>
        <v>197.18</v>
      </c>
      <c r="F41" s="21">
        <f t="shared" si="29"/>
        <v>228.99536100000003</v>
      </c>
      <c r="G41" s="21">
        <f t="shared" si="29"/>
        <v>31.815360999999996</v>
      </c>
      <c r="H41" s="21">
        <f t="shared" si="29"/>
        <v>167.26666666666665</v>
      </c>
      <c r="I41" s="21">
        <f t="shared" si="29"/>
        <v>301.37381900000003</v>
      </c>
      <c r="J41" s="21">
        <f t="shared" si="29"/>
        <v>134.10715233333332</v>
      </c>
      <c r="K41" s="21">
        <f t="shared" si="29"/>
        <v>547.02859999999998</v>
      </c>
      <c r="L41" s="21">
        <f t="shared" si="29"/>
        <v>859.09634289400026</v>
      </c>
      <c r="M41" s="21">
        <f t="shared" si="29"/>
        <v>312.06774289399999</v>
      </c>
      <c r="N41" s="21">
        <f t="shared" si="29"/>
        <v>0</v>
      </c>
      <c r="O41" s="21">
        <f t="shared" si="29"/>
        <v>0</v>
      </c>
      <c r="P41" s="21">
        <f t="shared" si="29"/>
        <v>0</v>
      </c>
      <c r="Q41" s="21">
        <f t="shared" si="29"/>
        <v>0</v>
      </c>
      <c r="R41" s="21">
        <f t="shared" si="29"/>
        <v>0</v>
      </c>
      <c r="S41" s="21">
        <f t="shared" si="29"/>
        <v>0</v>
      </c>
      <c r="T41" s="21">
        <f t="shared" si="29"/>
        <v>0</v>
      </c>
      <c r="U41" s="21">
        <f t="shared" si="29"/>
        <v>0</v>
      </c>
      <c r="V41" s="21">
        <f t="shared" si="29"/>
        <v>0</v>
      </c>
      <c r="W41" s="21">
        <f t="shared" si="29"/>
        <v>714.29526666666675</v>
      </c>
      <c r="X41" s="21">
        <f t="shared" si="29"/>
        <v>1160.4701618939998</v>
      </c>
      <c r="Y41" s="21">
        <f t="shared" si="29"/>
        <v>446.17489522733342</v>
      </c>
      <c r="Z41" s="17"/>
      <c r="AA41" s="17"/>
      <c r="AB41" s="17"/>
      <c r="AC41" s="17"/>
      <c r="AD41" s="17"/>
      <c r="AE41" s="17"/>
    </row>
    <row r="42" spans="1:31" ht="17.100000000000001" customHeight="1" x14ac:dyDescent="0.25">
      <c r="A42" s="13">
        <v>37</v>
      </c>
      <c r="B42" s="14" t="s">
        <v>69</v>
      </c>
      <c r="C42" s="13" t="s">
        <v>70</v>
      </c>
      <c r="D42" s="9"/>
      <c r="E42" s="16">
        <v>6.19</v>
      </c>
      <c r="F42" s="16">
        <v>6.1383450000000002</v>
      </c>
      <c r="G42" s="16">
        <f t="shared" ref="G42:G47" si="30">F42-E42</f>
        <v>-5.1655000000000229E-2</v>
      </c>
      <c r="H42" s="16">
        <v>9.9666666666666668</v>
      </c>
      <c r="I42" s="16">
        <v>6.9674930000000002</v>
      </c>
      <c r="J42" s="16">
        <f t="shared" ref="J42:J47" si="31">I42-H42</f>
        <v>-2.9991736666666666</v>
      </c>
      <c r="K42" s="16">
        <f>2.88*E42</f>
        <v>17.827200000000001</v>
      </c>
      <c r="L42" s="16">
        <v>22.399042000000001</v>
      </c>
      <c r="M42" s="16">
        <f t="shared" ref="M42:M47" si="32">L42-K42</f>
        <v>4.5718420000000002</v>
      </c>
      <c r="N42" s="16">
        <v>0</v>
      </c>
      <c r="O42" s="16">
        <v>0</v>
      </c>
      <c r="P42" s="16">
        <f t="shared" ref="P42:P47" si="33">O42-N42</f>
        <v>0</v>
      </c>
      <c r="Q42" s="16">
        <v>0</v>
      </c>
      <c r="R42" s="16">
        <v>0</v>
      </c>
      <c r="S42" s="16">
        <f t="shared" ref="S42:S47" si="34">R42-Q42</f>
        <v>0</v>
      </c>
      <c r="T42" s="16">
        <v>0</v>
      </c>
      <c r="U42" s="16">
        <v>0</v>
      </c>
      <c r="V42" s="16">
        <f t="shared" ref="V42:V47" si="35">U42-T42</f>
        <v>0</v>
      </c>
      <c r="W42" s="16">
        <f>H42+K42+N42+Q42+T42</f>
        <v>27.793866666666666</v>
      </c>
      <c r="X42" s="16">
        <f>I42+L42+O42+R42+U42</f>
        <v>29.366535000000002</v>
      </c>
      <c r="Y42" s="16">
        <f t="shared" ref="X42:Y47" si="36">J42+M42+P42+S42+V42</f>
        <v>1.5726683333333336</v>
      </c>
      <c r="Z42" s="17"/>
      <c r="AA42" s="17"/>
      <c r="AB42" s="17"/>
      <c r="AC42" s="17"/>
      <c r="AD42" s="17"/>
      <c r="AE42" s="17"/>
    </row>
    <row r="43" spans="1:31" ht="17.100000000000001" customHeight="1" x14ac:dyDescent="0.25">
      <c r="A43" s="13">
        <v>38</v>
      </c>
      <c r="B43" s="14" t="s">
        <v>71</v>
      </c>
      <c r="C43" s="13">
        <v>3766.6</v>
      </c>
      <c r="D43" s="24">
        <v>0.2334</v>
      </c>
      <c r="E43" s="16">
        <v>0</v>
      </c>
      <c r="F43" s="16">
        <v>76.515693943585092</v>
      </c>
      <c r="G43" s="16">
        <f t="shared" si="30"/>
        <v>76.515693943585092</v>
      </c>
      <c r="H43" s="16">
        <v>0</v>
      </c>
      <c r="I43" s="16">
        <v>0</v>
      </c>
      <c r="J43" s="16">
        <f t="shared" si="31"/>
        <v>0</v>
      </c>
      <c r="K43" s="16">
        <f>4.7*E43</f>
        <v>0</v>
      </c>
      <c r="L43" s="16">
        <v>361.65130888619217</v>
      </c>
      <c r="M43" s="16">
        <f t="shared" si="32"/>
        <v>361.65130888619217</v>
      </c>
      <c r="N43" s="16">
        <v>0</v>
      </c>
      <c r="O43" s="16">
        <v>0</v>
      </c>
      <c r="P43" s="16">
        <f t="shared" si="33"/>
        <v>0</v>
      </c>
      <c r="Q43" s="16">
        <v>0</v>
      </c>
      <c r="R43" s="16">
        <v>0</v>
      </c>
      <c r="S43" s="16">
        <f t="shared" si="34"/>
        <v>0</v>
      </c>
      <c r="T43" s="16">
        <v>0</v>
      </c>
      <c r="U43" s="16">
        <v>0</v>
      </c>
      <c r="V43" s="16">
        <f t="shared" si="35"/>
        <v>0</v>
      </c>
      <c r="W43" s="16">
        <f>H43+K43+N43+Q43+T43</f>
        <v>0</v>
      </c>
      <c r="X43" s="16">
        <f>I43+L43+O43+R43+U43</f>
        <v>361.65130888619217</v>
      </c>
      <c r="Y43" s="16">
        <f t="shared" si="36"/>
        <v>361.65130888619217</v>
      </c>
      <c r="Z43" s="17"/>
      <c r="AA43" s="17"/>
      <c r="AB43" s="17"/>
      <c r="AC43" s="17"/>
      <c r="AD43" s="17"/>
      <c r="AE43" s="17"/>
    </row>
    <row r="44" spans="1:31" ht="17.100000000000001" customHeight="1" x14ac:dyDescent="0.25">
      <c r="A44" s="13">
        <v>39</v>
      </c>
      <c r="B44" s="14" t="s">
        <v>72</v>
      </c>
      <c r="C44" s="13">
        <v>309.66000000000003</v>
      </c>
      <c r="D44" s="24">
        <v>0.2334</v>
      </c>
      <c r="E44" s="16">
        <v>13.86</v>
      </c>
      <c r="F44" s="16">
        <v>6.9518132267779995</v>
      </c>
      <c r="G44" s="16">
        <f t="shared" si="30"/>
        <v>-6.9081867732219999</v>
      </c>
      <c r="H44" s="16">
        <v>0</v>
      </c>
      <c r="I44" s="16">
        <v>1.73799494148</v>
      </c>
      <c r="J44" s="16">
        <f t="shared" si="31"/>
        <v>1.73799494148</v>
      </c>
      <c r="K44" s="16">
        <f>5.65*E44</f>
        <v>78.308999999999997</v>
      </c>
      <c r="L44" s="16">
        <v>36.837796866007999</v>
      </c>
      <c r="M44" s="16">
        <f t="shared" si="32"/>
        <v>-41.471203133991999</v>
      </c>
      <c r="N44" s="16">
        <v>0</v>
      </c>
      <c r="O44" s="16">
        <v>0</v>
      </c>
      <c r="P44" s="16">
        <f t="shared" si="33"/>
        <v>0</v>
      </c>
      <c r="Q44" s="16">
        <v>0</v>
      </c>
      <c r="R44" s="16">
        <v>0</v>
      </c>
      <c r="S44" s="16">
        <f t="shared" si="34"/>
        <v>0</v>
      </c>
      <c r="T44" s="16">
        <v>0</v>
      </c>
      <c r="U44" s="16">
        <v>0</v>
      </c>
      <c r="V44" s="16">
        <f t="shared" si="35"/>
        <v>0</v>
      </c>
      <c r="W44" s="16">
        <f>H44+K44+N44+Q44+T44</f>
        <v>78.308999999999997</v>
      </c>
      <c r="X44" s="16">
        <f t="shared" si="36"/>
        <v>38.575791807487995</v>
      </c>
      <c r="Y44" s="16">
        <f t="shared" si="36"/>
        <v>-39.733208192512002</v>
      </c>
      <c r="Z44" s="17"/>
      <c r="AA44" s="17"/>
      <c r="AB44" s="17"/>
      <c r="AC44" s="17"/>
      <c r="AD44" s="17"/>
      <c r="AE44" s="17"/>
    </row>
    <row r="45" spans="1:31" ht="17.100000000000001" customHeight="1" x14ac:dyDescent="0.25">
      <c r="A45" s="13">
        <v>40</v>
      </c>
      <c r="B45" s="14" t="s">
        <v>73</v>
      </c>
      <c r="C45" s="13">
        <v>2466.4299999999998</v>
      </c>
      <c r="D45" s="24">
        <v>0.2334</v>
      </c>
      <c r="E45" s="16">
        <v>3.24</v>
      </c>
      <c r="F45" s="16">
        <v>105.65072846700001</v>
      </c>
      <c r="G45" s="16">
        <f t="shared" si="30"/>
        <v>102.41072846700001</v>
      </c>
      <c r="H45" s="16">
        <v>0</v>
      </c>
      <c r="I45" s="16">
        <v>0</v>
      </c>
      <c r="J45" s="16">
        <f t="shared" si="31"/>
        <v>0</v>
      </c>
      <c r="K45" s="16">
        <f>4.5*E45</f>
        <v>14.580000000000002</v>
      </c>
      <c r="L45" s="16">
        <v>441.59737230600007</v>
      </c>
      <c r="M45" s="16">
        <f t="shared" si="32"/>
        <v>427.01737230600008</v>
      </c>
      <c r="N45" s="16">
        <v>0</v>
      </c>
      <c r="O45" s="16">
        <v>0</v>
      </c>
      <c r="P45" s="16">
        <f t="shared" si="33"/>
        <v>0</v>
      </c>
      <c r="Q45" s="16">
        <v>0</v>
      </c>
      <c r="R45" s="16">
        <v>0</v>
      </c>
      <c r="S45" s="16">
        <f t="shared" si="34"/>
        <v>0</v>
      </c>
      <c r="T45" s="16">
        <v>0</v>
      </c>
      <c r="U45" s="16">
        <v>0</v>
      </c>
      <c r="V45" s="16">
        <f t="shared" si="35"/>
        <v>0</v>
      </c>
      <c r="W45" s="16">
        <f>H45+K45+N45+Q45+T45</f>
        <v>14.580000000000002</v>
      </c>
      <c r="X45" s="16">
        <f t="shared" si="36"/>
        <v>441.59737230600007</v>
      </c>
      <c r="Y45" s="16">
        <f t="shared" si="36"/>
        <v>427.01737230600008</v>
      </c>
      <c r="Z45" s="17"/>
      <c r="AA45" s="17"/>
      <c r="AB45" s="17"/>
      <c r="AC45" s="17"/>
      <c r="AD45" s="17"/>
      <c r="AE45" s="17"/>
    </row>
    <row r="46" spans="1:31" ht="17.100000000000001" customHeight="1" x14ac:dyDescent="0.25">
      <c r="A46" s="13">
        <v>41</v>
      </c>
      <c r="B46" s="14" t="s">
        <v>74</v>
      </c>
      <c r="C46" s="13">
        <v>39</v>
      </c>
      <c r="D46" s="24">
        <v>0.2334</v>
      </c>
      <c r="E46" s="16">
        <v>0</v>
      </c>
      <c r="F46" s="16">
        <v>0.5088591468</v>
      </c>
      <c r="G46" s="16">
        <f t="shared" si="30"/>
        <v>0.5088591468</v>
      </c>
      <c r="H46" s="16">
        <v>0</v>
      </c>
      <c r="I46" s="16">
        <v>0</v>
      </c>
      <c r="J46" s="16">
        <f t="shared" si="31"/>
        <v>0</v>
      </c>
      <c r="K46" s="16">
        <f>10.7*E46</f>
        <v>0</v>
      </c>
      <c r="L46" s="16">
        <v>5.4510049517999999</v>
      </c>
      <c r="M46" s="16">
        <f t="shared" si="32"/>
        <v>5.4510049517999999</v>
      </c>
      <c r="N46" s="16">
        <v>0</v>
      </c>
      <c r="O46" s="16">
        <v>0</v>
      </c>
      <c r="P46" s="16">
        <f t="shared" si="33"/>
        <v>0</v>
      </c>
      <c r="Q46" s="16">
        <v>0</v>
      </c>
      <c r="R46" s="16">
        <v>0</v>
      </c>
      <c r="S46" s="16">
        <f t="shared" si="34"/>
        <v>0</v>
      </c>
      <c r="T46" s="16">
        <v>0</v>
      </c>
      <c r="U46" s="16">
        <v>0</v>
      </c>
      <c r="V46" s="16">
        <f t="shared" si="35"/>
        <v>0</v>
      </c>
      <c r="W46" s="16">
        <f>H46+K46+N46+Q46+T46</f>
        <v>0</v>
      </c>
      <c r="X46" s="16">
        <f t="shared" si="36"/>
        <v>5.4510049517999999</v>
      </c>
      <c r="Y46" s="16">
        <f t="shared" si="36"/>
        <v>5.4510049517999999</v>
      </c>
      <c r="Z46" s="17"/>
      <c r="AA46" s="17"/>
      <c r="AB46" s="17"/>
      <c r="AC46" s="17"/>
      <c r="AD46" s="17"/>
      <c r="AE46" s="17"/>
    </row>
    <row r="47" spans="1:31" ht="17.100000000000001" customHeight="1" x14ac:dyDescent="0.25">
      <c r="A47" s="13">
        <v>42</v>
      </c>
      <c r="B47" s="14" t="s">
        <v>75</v>
      </c>
      <c r="C47" s="13">
        <v>1250</v>
      </c>
      <c r="D47" s="24">
        <v>0.2334</v>
      </c>
      <c r="E47" s="16">
        <v>0</v>
      </c>
      <c r="F47" s="16">
        <v>55.045498993199999</v>
      </c>
      <c r="G47" s="16">
        <f t="shared" si="30"/>
        <v>55.045498993199999</v>
      </c>
      <c r="H47" s="16">
        <v>0</v>
      </c>
      <c r="I47" s="16">
        <v>0</v>
      </c>
      <c r="J47" s="16">
        <f t="shared" si="31"/>
        <v>0</v>
      </c>
      <c r="K47" s="16">
        <f>4.5*E47</f>
        <v>0</v>
      </c>
      <c r="L47" s="16">
        <v>246.69647450760002</v>
      </c>
      <c r="M47" s="16">
        <f t="shared" si="32"/>
        <v>246.69647450760002</v>
      </c>
      <c r="N47" s="16">
        <v>0</v>
      </c>
      <c r="O47" s="16">
        <v>0</v>
      </c>
      <c r="P47" s="16">
        <f t="shared" si="33"/>
        <v>0</v>
      </c>
      <c r="Q47" s="16">
        <v>0</v>
      </c>
      <c r="R47" s="16">
        <v>0</v>
      </c>
      <c r="S47" s="16">
        <f t="shared" si="34"/>
        <v>0</v>
      </c>
      <c r="T47" s="16">
        <v>0</v>
      </c>
      <c r="U47" s="16">
        <v>0</v>
      </c>
      <c r="V47" s="16">
        <f t="shared" si="35"/>
        <v>0</v>
      </c>
      <c r="W47" s="16">
        <f>H47+K47+N47+Q47+T47</f>
        <v>0</v>
      </c>
      <c r="X47" s="16">
        <f t="shared" si="36"/>
        <v>246.69647450760002</v>
      </c>
      <c r="Y47" s="16">
        <f t="shared" si="36"/>
        <v>246.69647450760002</v>
      </c>
      <c r="Z47" s="17"/>
      <c r="AA47" s="17"/>
      <c r="AB47" s="17"/>
      <c r="AC47" s="17"/>
      <c r="AD47" s="17"/>
      <c r="AE47" s="17"/>
    </row>
    <row r="48" spans="1:31" ht="17.100000000000001" customHeight="1" x14ac:dyDescent="0.25">
      <c r="A48" s="13">
        <v>43</v>
      </c>
      <c r="B48" s="18" t="s">
        <v>76</v>
      </c>
      <c r="C48" s="19">
        <f>SUM(C43:C47)</f>
        <v>7831.69</v>
      </c>
      <c r="D48" s="1"/>
      <c r="E48" s="21">
        <f t="shared" ref="E48:Y48" si="37">SUM(E43:E47)</f>
        <v>17.100000000000001</v>
      </c>
      <c r="F48" s="21">
        <f t="shared" si="37"/>
        <v>244.67259377736312</v>
      </c>
      <c r="G48" s="21">
        <f t="shared" si="37"/>
        <v>227.5725937773631</v>
      </c>
      <c r="H48" s="21">
        <f t="shared" si="37"/>
        <v>0</v>
      </c>
      <c r="I48" s="21">
        <f t="shared" si="37"/>
        <v>1.73799494148</v>
      </c>
      <c r="J48" s="21">
        <f t="shared" si="37"/>
        <v>1.73799494148</v>
      </c>
      <c r="K48" s="21">
        <f t="shared" si="37"/>
        <v>92.888999999999996</v>
      </c>
      <c r="L48" s="21">
        <f t="shared" si="37"/>
        <v>1092.2339575176002</v>
      </c>
      <c r="M48" s="21">
        <f t="shared" si="37"/>
        <v>999.34495751760016</v>
      </c>
      <c r="N48" s="21">
        <f t="shared" si="37"/>
        <v>0</v>
      </c>
      <c r="O48" s="21">
        <f t="shared" si="37"/>
        <v>0</v>
      </c>
      <c r="P48" s="21">
        <f t="shared" si="37"/>
        <v>0</v>
      </c>
      <c r="Q48" s="21">
        <f t="shared" si="37"/>
        <v>0</v>
      </c>
      <c r="R48" s="21">
        <f t="shared" si="37"/>
        <v>0</v>
      </c>
      <c r="S48" s="21">
        <f t="shared" si="37"/>
        <v>0</v>
      </c>
      <c r="T48" s="21">
        <f t="shared" si="37"/>
        <v>0</v>
      </c>
      <c r="U48" s="21">
        <f t="shared" si="37"/>
        <v>0</v>
      </c>
      <c r="V48" s="21">
        <f t="shared" si="37"/>
        <v>0</v>
      </c>
      <c r="W48" s="21">
        <f t="shared" si="37"/>
        <v>92.888999999999996</v>
      </c>
      <c r="X48" s="21">
        <f t="shared" si="37"/>
        <v>1093.9719524590803</v>
      </c>
      <c r="Y48" s="21">
        <f t="shared" si="37"/>
        <v>1001.0829524590803</v>
      </c>
      <c r="Z48" s="17"/>
      <c r="AA48" s="17"/>
      <c r="AB48" s="17"/>
      <c r="AC48" s="17"/>
      <c r="AD48" s="17"/>
      <c r="AE48" s="17"/>
    </row>
    <row r="49" spans="1:31" ht="17.100000000000001" customHeight="1" x14ac:dyDescent="0.25">
      <c r="A49" s="13">
        <v>44</v>
      </c>
      <c r="B49" s="14" t="s">
        <v>77</v>
      </c>
      <c r="C49" s="13">
        <v>216</v>
      </c>
      <c r="D49" s="24">
        <v>0.2334</v>
      </c>
      <c r="E49" s="16">
        <v>10.77</v>
      </c>
      <c r="F49" s="16">
        <v>-0.128748</v>
      </c>
      <c r="G49" s="16">
        <f t="shared" ref="G49:G52" si="38">F49-E49</f>
        <v>-10.898747999999999</v>
      </c>
      <c r="H49" s="16">
        <v>4.8666666666666663</v>
      </c>
      <c r="I49" s="16">
        <v>6.6620730000000004</v>
      </c>
      <c r="J49" s="16">
        <f>I49-H49</f>
        <v>1.7954063333333341</v>
      </c>
      <c r="K49" s="16">
        <f>2.48*E49</f>
        <v>26.709599999999998</v>
      </c>
      <c r="L49" s="16">
        <v>0</v>
      </c>
      <c r="M49" s="16">
        <f>L49-K49</f>
        <v>-26.709599999999998</v>
      </c>
      <c r="N49" s="16">
        <v>0</v>
      </c>
      <c r="O49" s="16">
        <v>0</v>
      </c>
      <c r="P49" s="16">
        <f>O49-N49</f>
        <v>0</v>
      </c>
      <c r="Q49" s="16">
        <v>0</v>
      </c>
      <c r="R49" s="16">
        <v>0</v>
      </c>
      <c r="S49" s="16">
        <f>R49-Q49</f>
        <v>0</v>
      </c>
      <c r="T49" s="16">
        <v>0</v>
      </c>
      <c r="U49" s="16">
        <v>0</v>
      </c>
      <c r="V49" s="16">
        <f>U49-T49</f>
        <v>0</v>
      </c>
      <c r="W49" s="16">
        <f t="shared" ref="W49" si="39">H49+K49+N49+Q49+T49</f>
        <v>31.576266666666665</v>
      </c>
      <c r="X49" s="16">
        <f t="shared" ref="X49:Y52" si="40">I49+L49+O49+R49+U49</f>
        <v>6.6620730000000004</v>
      </c>
      <c r="Y49" s="16">
        <f t="shared" si="40"/>
        <v>-24.914193666666662</v>
      </c>
      <c r="Z49" s="17"/>
      <c r="AA49" s="17"/>
      <c r="AB49" s="17"/>
      <c r="AC49" s="17"/>
      <c r="AD49" s="17"/>
      <c r="AE49" s="17"/>
    </row>
    <row r="50" spans="1:31" ht="25.5" x14ac:dyDescent="0.25">
      <c r="A50" s="13">
        <v>45</v>
      </c>
      <c r="B50" s="14" t="s">
        <v>78</v>
      </c>
      <c r="C50" s="13">
        <v>1240</v>
      </c>
      <c r="D50" s="24">
        <v>4.3400000000000001E-2</v>
      </c>
      <c r="E50" s="16">
        <v>32.64</v>
      </c>
      <c r="F50" s="16">
        <v>35.518734000000002</v>
      </c>
      <c r="G50" s="16">
        <f t="shared" si="38"/>
        <v>2.8787340000000015</v>
      </c>
      <c r="H50" s="16">
        <v>52.583333333333336</v>
      </c>
      <c r="I50" s="16">
        <v>54.351401000000003</v>
      </c>
      <c r="J50" s="16">
        <f>I50-H50</f>
        <v>1.768067666666667</v>
      </c>
      <c r="K50" s="16">
        <f>2.25*E50</f>
        <v>73.44</v>
      </c>
      <c r="L50" s="16">
        <v>84.605625000000003</v>
      </c>
      <c r="M50" s="16">
        <f>L50-K50</f>
        <v>11.165625000000006</v>
      </c>
      <c r="N50" s="16">
        <v>0</v>
      </c>
      <c r="O50" s="16">
        <v>0</v>
      </c>
      <c r="P50" s="16">
        <f>O50-N50</f>
        <v>0</v>
      </c>
      <c r="Q50" s="16">
        <v>0</v>
      </c>
      <c r="R50" s="16">
        <v>0</v>
      </c>
      <c r="S50" s="16">
        <f>R50-Q50</f>
        <v>0</v>
      </c>
      <c r="T50" s="16">
        <v>0</v>
      </c>
      <c r="U50" s="16">
        <v>0</v>
      </c>
      <c r="V50" s="16">
        <f>U50-T50</f>
        <v>0</v>
      </c>
      <c r="W50" s="16">
        <f>H50+K50+N50+Q50+T50</f>
        <v>126.02333333333334</v>
      </c>
      <c r="X50" s="16">
        <f t="shared" si="40"/>
        <v>138.95702600000001</v>
      </c>
      <c r="Y50" s="16">
        <f t="shared" si="40"/>
        <v>12.933692666666673</v>
      </c>
      <c r="Z50" s="17"/>
      <c r="AA50" s="17"/>
      <c r="AB50" s="17"/>
      <c r="AC50" s="17"/>
      <c r="AD50" s="17"/>
      <c r="AE50" s="17"/>
    </row>
    <row r="51" spans="1:31" ht="17.100000000000001" customHeight="1" x14ac:dyDescent="0.25">
      <c r="A51" s="13">
        <v>46</v>
      </c>
      <c r="B51" s="14" t="s">
        <v>79</v>
      </c>
      <c r="C51" s="13">
        <v>1600</v>
      </c>
      <c r="D51" s="24">
        <f>0.9*23.34%</f>
        <v>0.21006</v>
      </c>
      <c r="E51" s="16">
        <v>204.8</v>
      </c>
      <c r="F51" s="16">
        <v>95.283215999999996</v>
      </c>
      <c r="G51" s="16">
        <f t="shared" si="38"/>
        <v>-109.51678400000002</v>
      </c>
      <c r="H51" s="16">
        <v>346.44166666666672</v>
      </c>
      <c r="I51" s="16">
        <v>149.74422397679999</v>
      </c>
      <c r="J51" s="16">
        <f>I51-H51</f>
        <v>-196.69744268986673</v>
      </c>
      <c r="K51" s="16">
        <f>3.14*E51</f>
        <v>643.07200000000012</v>
      </c>
      <c r="L51" s="16">
        <v>299.18929824000003</v>
      </c>
      <c r="M51" s="16">
        <f>L51-K51</f>
        <v>-343.88270176000009</v>
      </c>
      <c r="N51" s="16">
        <v>0</v>
      </c>
      <c r="O51" s="16">
        <v>0</v>
      </c>
      <c r="P51" s="16">
        <f>O51-N51</f>
        <v>0</v>
      </c>
      <c r="Q51" s="16">
        <v>0</v>
      </c>
      <c r="R51" s="16">
        <v>0</v>
      </c>
      <c r="S51" s="16">
        <f>R51-Q51</f>
        <v>0</v>
      </c>
      <c r="T51" s="16">
        <v>0</v>
      </c>
      <c r="U51" s="16">
        <v>0</v>
      </c>
      <c r="V51" s="16">
        <f>U51-T51</f>
        <v>0</v>
      </c>
      <c r="W51" s="16">
        <f>H51+K51+N51+Q51+T51</f>
        <v>989.51366666666684</v>
      </c>
      <c r="X51" s="16">
        <f t="shared" si="40"/>
        <v>448.93352221680004</v>
      </c>
      <c r="Y51" s="16">
        <f t="shared" si="40"/>
        <v>-540.58014444986679</v>
      </c>
      <c r="Z51" s="17"/>
      <c r="AA51" s="17"/>
      <c r="AB51" s="17"/>
      <c r="AC51" s="17"/>
      <c r="AD51" s="17"/>
      <c r="AE51" s="17"/>
    </row>
    <row r="52" spans="1:31" ht="17.100000000000001" customHeight="1" x14ac:dyDescent="0.25">
      <c r="A52" s="13">
        <v>47</v>
      </c>
      <c r="B52" s="14" t="s">
        <v>80</v>
      </c>
      <c r="C52" s="13">
        <v>1040</v>
      </c>
      <c r="D52" s="24">
        <v>0.2334</v>
      </c>
      <c r="E52" s="16">
        <v>154.04400000000001</v>
      </c>
      <c r="F52" s="16">
        <v>80.027725000000004</v>
      </c>
      <c r="G52" s="16">
        <f t="shared" si="38"/>
        <v>-74.016275000000007</v>
      </c>
      <c r="H52" s="16">
        <v>149.29166666666669</v>
      </c>
      <c r="I52" s="16">
        <v>114.5448359814</v>
      </c>
      <c r="J52" s="16">
        <f>I52-H52</f>
        <v>-34.746830685266687</v>
      </c>
      <c r="K52" s="16">
        <f>2.76*E52</f>
        <v>425.16143999999997</v>
      </c>
      <c r="L52" s="16">
        <v>257.29713933720001</v>
      </c>
      <c r="M52" s="16">
        <f>L52-K52</f>
        <v>-167.86430066279996</v>
      </c>
      <c r="N52" s="16">
        <v>0</v>
      </c>
      <c r="O52" s="16">
        <v>0</v>
      </c>
      <c r="P52" s="16">
        <f>O52-N52</f>
        <v>0</v>
      </c>
      <c r="Q52" s="16">
        <v>0</v>
      </c>
      <c r="R52" s="16">
        <v>0</v>
      </c>
      <c r="S52" s="16">
        <f>R52-Q52</f>
        <v>0</v>
      </c>
      <c r="T52" s="16">
        <v>0</v>
      </c>
      <c r="U52" s="16">
        <v>0</v>
      </c>
      <c r="V52" s="16">
        <f>U52-T52</f>
        <v>0</v>
      </c>
      <c r="W52" s="16">
        <f>H52+K52+N52+Q52+T52</f>
        <v>574.4531066666666</v>
      </c>
      <c r="X52" s="16">
        <f t="shared" si="40"/>
        <v>371.84197531860002</v>
      </c>
      <c r="Y52" s="16">
        <f t="shared" si="40"/>
        <v>-202.61113134806664</v>
      </c>
      <c r="Z52" s="17"/>
      <c r="AA52" s="17"/>
      <c r="AB52" s="17"/>
      <c r="AC52" s="17"/>
      <c r="AD52" s="17"/>
      <c r="AE52" s="17"/>
    </row>
    <row r="53" spans="1:31" ht="17.100000000000001" customHeight="1" x14ac:dyDescent="0.25">
      <c r="A53" s="13">
        <v>48</v>
      </c>
      <c r="B53" s="18" t="s">
        <v>81</v>
      </c>
      <c r="C53" s="19">
        <f>SUM(C49:C52)</f>
        <v>4096</v>
      </c>
      <c r="D53" s="1"/>
      <c r="E53" s="21">
        <f>SUM(E49:E52)</f>
        <v>402.25400000000002</v>
      </c>
      <c r="F53" s="21">
        <f>SUM(F49:F52)</f>
        <v>210.70092700000001</v>
      </c>
      <c r="G53" s="21">
        <f t="shared" ref="G53:X53" si="41">SUM(G49:G52)</f>
        <v>-191.55307300000004</v>
      </c>
      <c r="H53" s="21">
        <f t="shared" si="41"/>
        <v>553.18333333333339</v>
      </c>
      <c r="I53" s="21">
        <f t="shared" si="41"/>
        <v>325.3025339582</v>
      </c>
      <c r="J53" s="21">
        <f t="shared" si="41"/>
        <v>-227.88079937513339</v>
      </c>
      <c r="K53" s="21">
        <f t="shared" si="41"/>
        <v>1168.3830400000002</v>
      </c>
      <c r="L53" s="21">
        <f t="shared" si="41"/>
        <v>641.09206257720007</v>
      </c>
      <c r="M53" s="21">
        <f t="shared" si="41"/>
        <v>-527.2909774228001</v>
      </c>
      <c r="N53" s="21">
        <f t="shared" si="41"/>
        <v>0</v>
      </c>
      <c r="O53" s="21">
        <f t="shared" si="41"/>
        <v>0</v>
      </c>
      <c r="P53" s="21">
        <f t="shared" si="41"/>
        <v>0</v>
      </c>
      <c r="Q53" s="21">
        <f t="shared" si="41"/>
        <v>0</v>
      </c>
      <c r="R53" s="21">
        <f t="shared" si="41"/>
        <v>0</v>
      </c>
      <c r="S53" s="21">
        <f t="shared" si="41"/>
        <v>0</v>
      </c>
      <c r="T53" s="21">
        <f t="shared" si="41"/>
        <v>0</v>
      </c>
      <c r="U53" s="21">
        <f t="shared" si="41"/>
        <v>0</v>
      </c>
      <c r="V53" s="21">
        <f t="shared" si="41"/>
        <v>0</v>
      </c>
      <c r="W53" s="21">
        <f t="shared" si="41"/>
        <v>1721.5663733333333</v>
      </c>
      <c r="X53" s="21">
        <f t="shared" si="41"/>
        <v>966.39459653540007</v>
      </c>
      <c r="Y53" s="21">
        <f>SUM(Y49:Y52)</f>
        <v>-755.17177679793349</v>
      </c>
      <c r="Z53" s="17"/>
      <c r="AA53" s="17"/>
      <c r="AB53" s="17"/>
      <c r="AC53" s="17"/>
      <c r="AD53" s="17"/>
      <c r="AE53" s="17"/>
    </row>
    <row r="54" spans="1:31" ht="17.100000000000001" customHeight="1" x14ac:dyDescent="0.25">
      <c r="A54" s="13">
        <v>49</v>
      </c>
      <c r="B54" s="18" t="s">
        <v>82</v>
      </c>
      <c r="C54" s="19"/>
      <c r="D54" s="1"/>
      <c r="E54" s="21">
        <f>E53+E48+E41+E42+E23</f>
        <v>1143.3440000000001</v>
      </c>
      <c r="F54" s="21">
        <f>F53+F48+F41+F42+F23</f>
        <v>1152.4654607107632</v>
      </c>
      <c r="G54" s="21">
        <f t="shared" ref="G54:Y54" si="42">G53+G48+G41+G42+G23</f>
        <v>9.1214607107630385</v>
      </c>
      <c r="H54" s="21">
        <f t="shared" si="42"/>
        <v>1330.3500000000004</v>
      </c>
      <c r="I54" s="21">
        <f t="shared" si="42"/>
        <v>1235.32681582188</v>
      </c>
      <c r="J54" s="21">
        <f t="shared" si="42"/>
        <v>-95.023184178120403</v>
      </c>
      <c r="K54" s="21">
        <f t="shared" si="42"/>
        <v>3446.5018399999999</v>
      </c>
      <c r="L54" s="21">
        <f t="shared" si="42"/>
        <v>4021.6165848278006</v>
      </c>
      <c r="M54" s="21">
        <f t="shared" si="42"/>
        <v>575.1147448278</v>
      </c>
      <c r="N54" s="21">
        <f t="shared" si="42"/>
        <v>0</v>
      </c>
      <c r="O54" s="21">
        <f t="shared" si="42"/>
        <v>0</v>
      </c>
      <c r="P54" s="21">
        <f t="shared" si="42"/>
        <v>0</v>
      </c>
      <c r="Q54" s="21">
        <f t="shared" si="42"/>
        <v>0</v>
      </c>
      <c r="R54" s="21">
        <f t="shared" si="42"/>
        <v>0</v>
      </c>
      <c r="S54" s="21">
        <f t="shared" si="42"/>
        <v>0</v>
      </c>
      <c r="T54" s="21">
        <f t="shared" si="42"/>
        <v>0</v>
      </c>
      <c r="U54" s="21">
        <f t="shared" si="42"/>
        <v>0</v>
      </c>
      <c r="V54" s="21">
        <f t="shared" si="42"/>
        <v>0</v>
      </c>
      <c r="W54" s="21">
        <f t="shared" si="42"/>
        <v>4776.8518400000012</v>
      </c>
      <c r="X54" s="21">
        <f t="shared" si="42"/>
        <v>5256.9434006496804</v>
      </c>
      <c r="Y54" s="21">
        <f t="shared" si="42"/>
        <v>480.09156064967988</v>
      </c>
      <c r="Z54" s="17"/>
      <c r="AA54" s="17"/>
      <c r="AB54" s="17"/>
      <c r="AC54" s="17"/>
      <c r="AD54" s="17"/>
      <c r="AE54" s="17"/>
    </row>
    <row r="55" spans="1:31" ht="17.100000000000001" customHeight="1" x14ac:dyDescent="0.25">
      <c r="A55" s="13">
        <v>50</v>
      </c>
      <c r="B55" s="14" t="s">
        <v>84</v>
      </c>
      <c r="C55" s="13"/>
      <c r="D55" s="9"/>
      <c r="E55" s="16">
        <v>0</v>
      </c>
      <c r="F55" s="16">
        <v>-3.2303171507999999</v>
      </c>
      <c r="G55" s="16">
        <f>F55-E55</f>
        <v>-3.2303171507999999</v>
      </c>
      <c r="H55" s="16">
        <v>0</v>
      </c>
      <c r="I55" s="16">
        <v>0</v>
      </c>
      <c r="J55" s="16">
        <f>I55-H55</f>
        <v>0</v>
      </c>
      <c r="K55" s="16">
        <v>0</v>
      </c>
      <c r="L55" s="16">
        <v>-2.1647096118000002</v>
      </c>
      <c r="M55" s="16">
        <f>L55-K55</f>
        <v>-2.1647096118000002</v>
      </c>
      <c r="N55" s="16">
        <v>0</v>
      </c>
      <c r="O55" s="16">
        <v>0</v>
      </c>
      <c r="P55" s="16">
        <f>O55-N55</f>
        <v>0</v>
      </c>
      <c r="Q55" s="16">
        <v>0</v>
      </c>
      <c r="R55" s="16">
        <v>0</v>
      </c>
      <c r="S55" s="16">
        <f>R55-Q55</f>
        <v>0</v>
      </c>
      <c r="T55" s="16">
        <v>0</v>
      </c>
      <c r="U55" s="16">
        <v>0</v>
      </c>
      <c r="V55" s="16">
        <f>U55-T55</f>
        <v>0</v>
      </c>
      <c r="W55" s="16">
        <f t="shared" ref="W55:Y57" si="43">H55+K55+N55+Q55+T55</f>
        <v>0</v>
      </c>
      <c r="X55" s="16">
        <f t="shared" si="43"/>
        <v>-2.1647096118000002</v>
      </c>
      <c r="Y55" s="16">
        <f t="shared" si="43"/>
        <v>-2.1647096118000002</v>
      </c>
      <c r="Z55" s="17"/>
      <c r="AA55" s="17"/>
      <c r="AB55" s="17"/>
      <c r="AC55" s="17"/>
      <c r="AD55" s="17"/>
      <c r="AE55" s="17"/>
    </row>
    <row r="56" spans="1:31" ht="17.100000000000001" customHeight="1" x14ac:dyDescent="0.25">
      <c r="A56" s="13">
        <v>51</v>
      </c>
      <c r="B56" s="14" t="s">
        <v>85</v>
      </c>
      <c r="C56" s="13"/>
      <c r="D56" s="9"/>
      <c r="E56" s="16">
        <v>121.16</v>
      </c>
      <c r="F56" s="16">
        <v>202.301029</v>
      </c>
      <c r="G56" s="16">
        <f>F56-E56</f>
        <v>81.141029000000003</v>
      </c>
      <c r="H56" s="16">
        <v>0</v>
      </c>
      <c r="I56" s="16">
        <v>5.1043620000000001</v>
      </c>
      <c r="J56" s="16">
        <f>I56-H56</f>
        <v>5.1043620000000001</v>
      </c>
      <c r="K56" s="16">
        <f>4.3*E56</f>
        <v>520.98799999999994</v>
      </c>
      <c r="L56" s="16">
        <v>1546.6135357195999</v>
      </c>
      <c r="M56" s="16">
        <f>L56-K56</f>
        <v>1025.6255357196001</v>
      </c>
      <c r="N56" s="16">
        <v>0</v>
      </c>
      <c r="O56" s="16">
        <v>0</v>
      </c>
      <c r="P56" s="16">
        <f>O56-N56</f>
        <v>0</v>
      </c>
      <c r="Q56" s="16">
        <v>0</v>
      </c>
      <c r="R56" s="16">
        <v>0</v>
      </c>
      <c r="S56" s="16">
        <f>R56-Q56</f>
        <v>0</v>
      </c>
      <c r="T56" s="16">
        <v>0</v>
      </c>
      <c r="U56" s="16">
        <v>0</v>
      </c>
      <c r="V56" s="16">
        <f>U56-T56</f>
        <v>0</v>
      </c>
      <c r="W56" s="16">
        <f t="shared" si="43"/>
        <v>520.98799999999994</v>
      </c>
      <c r="X56" s="16">
        <f t="shared" si="43"/>
        <v>1551.7178977195999</v>
      </c>
      <c r="Y56" s="16">
        <f t="shared" si="43"/>
        <v>1030.7298977196001</v>
      </c>
      <c r="Z56" s="17"/>
      <c r="AA56" s="17"/>
      <c r="AB56" s="17"/>
      <c r="AC56" s="17"/>
      <c r="AD56" s="17"/>
      <c r="AE56" s="17"/>
    </row>
    <row r="57" spans="1:31" ht="17.100000000000001" customHeight="1" x14ac:dyDescent="0.25">
      <c r="A57" s="13">
        <v>52</v>
      </c>
      <c r="B57" s="14" t="s">
        <v>102</v>
      </c>
      <c r="C57" s="13"/>
      <c r="D57" s="9"/>
      <c r="E57" s="16">
        <v>0</v>
      </c>
      <c r="F57" s="16">
        <v>4.922142</v>
      </c>
      <c r="G57" s="16">
        <f>F57-E57</f>
        <v>4.922142</v>
      </c>
      <c r="H57" s="16">
        <v>0</v>
      </c>
      <c r="I57" s="16">
        <v>0</v>
      </c>
      <c r="J57" s="16">
        <f>I57-H57</f>
        <v>0</v>
      </c>
      <c r="K57" s="16">
        <v>0</v>
      </c>
      <c r="L57" s="16">
        <v>30.196152000000001</v>
      </c>
      <c r="M57" s="16">
        <f>L57-K57</f>
        <v>30.196152000000001</v>
      </c>
      <c r="N57" s="16">
        <v>0</v>
      </c>
      <c r="O57" s="16">
        <v>0</v>
      </c>
      <c r="P57" s="16">
        <f>O57-N57</f>
        <v>0</v>
      </c>
      <c r="Q57" s="16">
        <v>0</v>
      </c>
      <c r="R57" s="16">
        <v>0</v>
      </c>
      <c r="S57" s="16">
        <f>R57-Q57</f>
        <v>0</v>
      </c>
      <c r="T57" s="16">
        <v>0</v>
      </c>
      <c r="U57" s="16">
        <v>0</v>
      </c>
      <c r="V57" s="16">
        <f>U57-T57</f>
        <v>0</v>
      </c>
      <c r="W57" s="16">
        <f t="shared" si="43"/>
        <v>0</v>
      </c>
      <c r="X57" s="16">
        <f t="shared" si="43"/>
        <v>30.196152000000001</v>
      </c>
      <c r="Y57" s="16">
        <f t="shared" si="43"/>
        <v>30.196152000000001</v>
      </c>
      <c r="Z57" s="17"/>
      <c r="AA57" s="17"/>
      <c r="AB57" s="17"/>
      <c r="AC57" s="17"/>
      <c r="AD57" s="17"/>
      <c r="AE57" s="17"/>
    </row>
    <row r="58" spans="1:31" ht="17.100000000000001" customHeight="1" x14ac:dyDescent="0.25">
      <c r="A58" s="13">
        <v>53</v>
      </c>
      <c r="B58" s="14" t="s">
        <v>101</v>
      </c>
      <c r="C58" s="13"/>
      <c r="D58" s="9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7"/>
      <c r="AA58" s="17"/>
      <c r="AB58" s="17"/>
      <c r="AC58" s="17"/>
      <c r="AD58" s="17"/>
      <c r="AE58" s="17"/>
    </row>
    <row r="59" spans="1:31" ht="17.100000000000001" customHeight="1" x14ac:dyDescent="0.25">
      <c r="A59" s="13">
        <v>54</v>
      </c>
      <c r="B59" s="14" t="s">
        <v>86</v>
      </c>
      <c r="C59" s="13"/>
      <c r="D59" s="9"/>
      <c r="E59" s="16">
        <v>124.39</v>
      </c>
      <c r="F59" s="16">
        <v>0</v>
      </c>
      <c r="G59" s="16">
        <f>F59-E59</f>
        <v>-124.39</v>
      </c>
      <c r="H59" s="16">
        <v>0</v>
      </c>
      <c r="I59" s="16">
        <v>0</v>
      </c>
      <c r="J59" s="16">
        <f>I59-H59</f>
        <v>0</v>
      </c>
      <c r="K59" s="16">
        <f>4.4*E59</f>
        <v>547.31600000000003</v>
      </c>
      <c r="L59" s="16">
        <v>0</v>
      </c>
      <c r="M59" s="16">
        <f>L59-K59</f>
        <v>-547.31600000000003</v>
      </c>
      <c r="N59" s="16">
        <v>0</v>
      </c>
      <c r="O59" s="16">
        <v>0</v>
      </c>
      <c r="P59" s="16">
        <f>O59-N59</f>
        <v>0</v>
      </c>
      <c r="Q59" s="16">
        <v>0</v>
      </c>
      <c r="R59" s="16">
        <v>0</v>
      </c>
      <c r="S59" s="16">
        <f>R59-Q59</f>
        <v>0</v>
      </c>
      <c r="T59" s="16">
        <v>0</v>
      </c>
      <c r="U59" s="16">
        <v>0</v>
      </c>
      <c r="V59" s="16">
        <f>U59-T59</f>
        <v>0</v>
      </c>
      <c r="W59" s="16">
        <f>H59+K59+N59+Q59+T59</f>
        <v>547.31600000000003</v>
      </c>
      <c r="X59" s="16">
        <f>I59+L59+O59+R59+U59</f>
        <v>0</v>
      </c>
      <c r="Y59" s="16">
        <f>J59+M59+P59+S59+V59</f>
        <v>-547.31600000000003</v>
      </c>
      <c r="Z59" s="17"/>
      <c r="AA59" s="17"/>
      <c r="AB59" s="17"/>
      <c r="AC59" s="17"/>
      <c r="AD59" s="17"/>
      <c r="AE59" s="17"/>
    </row>
    <row r="60" spans="1:31" ht="17.100000000000001" customHeight="1" x14ac:dyDescent="0.25">
      <c r="A60" s="13">
        <v>55</v>
      </c>
      <c r="B60" s="14" t="s">
        <v>87</v>
      </c>
      <c r="C60" s="13"/>
      <c r="D60" s="9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7"/>
      <c r="AA60" s="17"/>
      <c r="AB60" s="17"/>
      <c r="AC60" s="17"/>
      <c r="AD60" s="17"/>
      <c r="AE60" s="17"/>
    </row>
    <row r="61" spans="1:31" ht="17.100000000000001" customHeight="1" x14ac:dyDescent="0.25">
      <c r="A61" s="13">
        <v>56</v>
      </c>
      <c r="B61" s="18" t="s">
        <v>88</v>
      </c>
      <c r="C61" s="19"/>
      <c r="D61" s="1"/>
      <c r="E61" s="21">
        <f>E54+E55+E56-E57+E58+E59-E60</f>
        <v>1388.8940000000002</v>
      </c>
      <c r="F61" s="21">
        <f t="shared" ref="F61:H61" si="44">F54+F55+F56-F57+F58+F59-F60</f>
        <v>1346.6140305599633</v>
      </c>
      <c r="G61" s="21">
        <f t="shared" si="44"/>
        <v>-42.27996944003695</v>
      </c>
      <c r="H61" s="21">
        <f t="shared" si="44"/>
        <v>1330.3500000000004</v>
      </c>
      <c r="I61" s="21">
        <f t="shared" ref="I61" si="45">I54+I55+I56-I57+I58+I59-I60</f>
        <v>1240.4311778218801</v>
      </c>
      <c r="J61" s="21">
        <f t="shared" ref="J61:K61" si="46">J54+J55+J56-J57+J58+J59-J60</f>
        <v>-89.918822178120408</v>
      </c>
      <c r="K61" s="21">
        <f t="shared" si="46"/>
        <v>4514.80584</v>
      </c>
      <c r="L61" s="21">
        <f t="shared" ref="L61" si="47">L54+L55+L56-L57+L58+L59-L60</f>
        <v>5535.8692589355996</v>
      </c>
      <c r="M61" s="21">
        <f t="shared" ref="M61:N61" si="48">M54+M55+M56-M57+M58+M59-M60</f>
        <v>1021.0634189355999</v>
      </c>
      <c r="N61" s="21">
        <f t="shared" si="48"/>
        <v>0</v>
      </c>
      <c r="O61" s="21">
        <f t="shared" ref="O61" si="49">O54+O55+O56-O57+O58+O59-O60</f>
        <v>0</v>
      </c>
      <c r="P61" s="21">
        <f t="shared" ref="P61:Q61" si="50">P54+P55+P56-P57+P58+P59-P60</f>
        <v>0</v>
      </c>
      <c r="Q61" s="21">
        <f t="shared" si="50"/>
        <v>0</v>
      </c>
      <c r="R61" s="21">
        <f t="shared" ref="R61" si="51">R54+R55+R56-R57+R58+R59-R60</f>
        <v>0</v>
      </c>
      <c r="S61" s="21">
        <f t="shared" ref="S61:T61" si="52">S54+S55+S56-S57+S58+S59-S60</f>
        <v>0</v>
      </c>
      <c r="T61" s="21">
        <f t="shared" si="52"/>
        <v>0</v>
      </c>
      <c r="U61" s="21">
        <f t="shared" ref="U61" si="53">U54+U55+U56-U57+U58+U59-U60</f>
        <v>0</v>
      </c>
      <c r="V61" s="21">
        <f t="shared" ref="V61:W61" si="54">V54+V55+V56-V57+V58+V59-V60</f>
        <v>0</v>
      </c>
      <c r="W61" s="21">
        <f t="shared" si="54"/>
        <v>5845.1558400000013</v>
      </c>
      <c r="X61" s="21">
        <f t="shared" ref="X61" si="55">X54+X55+X56-X57+X58+X59-X60</f>
        <v>6776.3004367574795</v>
      </c>
      <c r="Y61" s="21">
        <f t="shared" ref="Y61" si="56">Y54+Y55+Y56-Y57+Y58+Y59-Y60</f>
        <v>931.14459675748003</v>
      </c>
      <c r="Z61" s="25"/>
      <c r="AA61" s="25"/>
      <c r="AB61" s="25"/>
      <c r="AC61" s="17"/>
      <c r="AD61" s="17"/>
      <c r="AE61" s="17"/>
    </row>
    <row r="62" spans="1:31" ht="17.100000000000001" customHeight="1" x14ac:dyDescent="0.25">
      <c r="A62" s="13">
        <v>57</v>
      </c>
      <c r="B62" s="14" t="s">
        <v>89</v>
      </c>
      <c r="C62" s="13"/>
      <c r="D62" s="9"/>
      <c r="E62" s="16">
        <v>0</v>
      </c>
      <c r="F62" s="16">
        <v>0</v>
      </c>
      <c r="G62" s="16">
        <f t="shared" ref="G62:G65" si="57">F62-E62</f>
        <v>0</v>
      </c>
      <c r="H62" s="16">
        <v>580.11099999999999</v>
      </c>
      <c r="I62" s="16">
        <v>510.9769</v>
      </c>
      <c r="J62" s="16">
        <f>I62-H62</f>
        <v>-69.134099999999989</v>
      </c>
      <c r="K62" s="16">
        <v>0</v>
      </c>
      <c r="L62" s="16">
        <v>0</v>
      </c>
      <c r="M62" s="16">
        <f t="shared" ref="M62:M65" si="58">L62-K62</f>
        <v>0</v>
      </c>
      <c r="N62" s="16">
        <v>0</v>
      </c>
      <c r="O62" s="16">
        <v>0</v>
      </c>
      <c r="P62" s="16">
        <f t="shared" ref="P62:P65" si="59">O62-N62</f>
        <v>0</v>
      </c>
      <c r="Q62" s="16">
        <v>0</v>
      </c>
      <c r="R62" s="16">
        <v>0</v>
      </c>
      <c r="S62" s="16">
        <f t="shared" ref="S62:S67" si="60">R62-Q62</f>
        <v>0</v>
      </c>
      <c r="T62" s="16">
        <v>0</v>
      </c>
      <c r="U62" s="16">
        <v>0</v>
      </c>
      <c r="V62" s="16">
        <f>U62-T62</f>
        <v>0</v>
      </c>
      <c r="W62" s="16">
        <f>H62+K62+N62+Q62+T62</f>
        <v>580.11099999999999</v>
      </c>
      <c r="X62" s="16">
        <f>I62+L62+O62+R62+U62</f>
        <v>510.9769</v>
      </c>
      <c r="Y62" s="16">
        <f>J62+M62+P62+S62+V62</f>
        <v>-69.134099999999989</v>
      </c>
      <c r="Z62" s="17"/>
      <c r="AA62" s="17"/>
      <c r="AB62" s="17"/>
      <c r="AC62" s="17"/>
      <c r="AD62" s="17"/>
      <c r="AE62" s="17"/>
    </row>
    <row r="63" spans="1:31" ht="17.100000000000001" customHeight="1" x14ac:dyDescent="0.25">
      <c r="A63" s="13">
        <v>58</v>
      </c>
      <c r="B63" s="14" t="s">
        <v>90</v>
      </c>
      <c r="C63" s="13"/>
      <c r="D63" s="9"/>
      <c r="E63" s="16">
        <v>0</v>
      </c>
      <c r="F63" s="16">
        <v>0</v>
      </c>
      <c r="G63" s="16">
        <f t="shared" si="57"/>
        <v>0</v>
      </c>
      <c r="H63" s="16">
        <v>7.5789999999999997</v>
      </c>
      <c r="I63" s="16">
        <v>6.3230639999999996</v>
      </c>
      <c r="J63" s="16">
        <f t="shared" ref="J63:J65" si="61">I63-H63</f>
        <v>-1.2559360000000002</v>
      </c>
      <c r="K63" s="16">
        <v>0</v>
      </c>
      <c r="L63" s="16">
        <v>0</v>
      </c>
      <c r="M63" s="16">
        <f t="shared" si="58"/>
        <v>0</v>
      </c>
      <c r="N63" s="16">
        <v>0</v>
      </c>
      <c r="O63" s="16">
        <v>0</v>
      </c>
      <c r="P63" s="16">
        <f t="shared" si="59"/>
        <v>0</v>
      </c>
      <c r="Q63" s="16">
        <v>0</v>
      </c>
      <c r="R63" s="16">
        <v>0</v>
      </c>
      <c r="S63" s="16">
        <f t="shared" si="60"/>
        <v>0</v>
      </c>
      <c r="T63" s="16">
        <v>0</v>
      </c>
      <c r="U63" s="16">
        <v>0</v>
      </c>
      <c r="V63" s="16">
        <f t="shared" ref="V63:V65" si="62">U63-T63</f>
        <v>0</v>
      </c>
      <c r="W63" s="16">
        <f t="shared" ref="W63:W65" si="63">H63+K63+N63+Q63+T63</f>
        <v>7.5789999999999997</v>
      </c>
      <c r="X63" s="16">
        <f t="shared" ref="X63:X65" si="64">I63+L63+O63+R63+U63</f>
        <v>6.3230639999999996</v>
      </c>
      <c r="Y63" s="16">
        <f t="shared" ref="Y63:Y67" si="65">J63+M63+P63+S63+V63</f>
        <v>-1.2559360000000002</v>
      </c>
      <c r="Z63" s="17"/>
      <c r="AA63" s="17"/>
      <c r="AB63" s="17"/>
      <c r="AC63" s="17"/>
      <c r="AD63" s="17"/>
      <c r="AE63" s="17"/>
    </row>
    <row r="64" spans="1:31" ht="17.100000000000001" customHeight="1" x14ac:dyDescent="0.25">
      <c r="A64" s="13">
        <v>59</v>
      </c>
      <c r="B64" s="14" t="s">
        <v>91</v>
      </c>
      <c r="C64" s="13"/>
      <c r="D64" s="9"/>
      <c r="E64" s="16">
        <v>0</v>
      </c>
      <c r="F64" s="16">
        <v>0</v>
      </c>
      <c r="G64" s="16">
        <f t="shared" si="57"/>
        <v>0</v>
      </c>
      <c r="H64" s="16">
        <v>157.83674999999999</v>
      </c>
      <c r="I64" s="16">
        <v>183.35732300000001</v>
      </c>
      <c r="J64" s="16">
        <f t="shared" si="61"/>
        <v>25.520573000000013</v>
      </c>
      <c r="K64" s="16">
        <v>0</v>
      </c>
      <c r="L64" s="16">
        <v>0</v>
      </c>
      <c r="M64" s="16">
        <f t="shared" si="58"/>
        <v>0</v>
      </c>
      <c r="N64" s="16">
        <v>0</v>
      </c>
      <c r="O64" s="16">
        <v>0</v>
      </c>
      <c r="P64" s="16">
        <f t="shared" si="59"/>
        <v>0</v>
      </c>
      <c r="Q64" s="16">
        <v>0</v>
      </c>
      <c r="R64" s="16">
        <v>0</v>
      </c>
      <c r="S64" s="16">
        <f t="shared" si="60"/>
        <v>0</v>
      </c>
      <c r="T64" s="16">
        <v>0</v>
      </c>
      <c r="U64" s="16">
        <v>0</v>
      </c>
      <c r="V64" s="16">
        <f t="shared" si="62"/>
        <v>0</v>
      </c>
      <c r="W64" s="16">
        <f t="shared" si="63"/>
        <v>157.83674999999999</v>
      </c>
      <c r="X64" s="16">
        <f t="shared" si="64"/>
        <v>183.35732300000001</v>
      </c>
      <c r="Y64" s="16">
        <f t="shared" si="65"/>
        <v>25.520573000000013</v>
      </c>
      <c r="Z64" s="17"/>
      <c r="AA64" s="17"/>
      <c r="AB64" s="17"/>
      <c r="AC64" s="17"/>
      <c r="AD64" s="17"/>
      <c r="AE64" s="17"/>
    </row>
    <row r="65" spans="1:31" ht="17.100000000000001" customHeight="1" x14ac:dyDescent="0.25">
      <c r="A65" s="13">
        <v>60</v>
      </c>
      <c r="B65" s="14" t="s">
        <v>92</v>
      </c>
      <c r="C65" s="13"/>
      <c r="D65" s="9"/>
      <c r="E65" s="16">
        <v>0</v>
      </c>
      <c r="F65" s="16">
        <v>0</v>
      </c>
      <c r="G65" s="16">
        <f t="shared" si="57"/>
        <v>0</v>
      </c>
      <c r="H65" s="16">
        <v>0.97250000000000003</v>
      </c>
      <c r="I65" s="16">
        <v>0.61306799999999995</v>
      </c>
      <c r="J65" s="16">
        <f t="shared" si="61"/>
        <v>-0.35943200000000008</v>
      </c>
      <c r="K65" s="16">
        <v>0</v>
      </c>
      <c r="L65" s="16">
        <v>0</v>
      </c>
      <c r="M65" s="16">
        <f t="shared" si="58"/>
        <v>0</v>
      </c>
      <c r="N65" s="16">
        <v>0</v>
      </c>
      <c r="O65" s="16">
        <v>0</v>
      </c>
      <c r="P65" s="16">
        <f t="shared" si="59"/>
        <v>0</v>
      </c>
      <c r="Q65" s="16">
        <v>0</v>
      </c>
      <c r="R65" s="16">
        <v>0</v>
      </c>
      <c r="S65" s="16">
        <f t="shared" si="60"/>
        <v>0</v>
      </c>
      <c r="T65" s="16">
        <v>0</v>
      </c>
      <c r="U65" s="16">
        <v>0</v>
      </c>
      <c r="V65" s="16">
        <f t="shared" si="62"/>
        <v>0</v>
      </c>
      <c r="W65" s="16">
        <f t="shared" si="63"/>
        <v>0.97250000000000003</v>
      </c>
      <c r="X65" s="16">
        <f t="shared" si="64"/>
        <v>0.61306799999999995</v>
      </c>
      <c r="Y65" s="16">
        <f t="shared" si="65"/>
        <v>-0.35943200000000008</v>
      </c>
      <c r="Z65" s="17"/>
      <c r="AA65" s="17"/>
      <c r="AB65" s="17"/>
      <c r="AC65" s="17"/>
      <c r="AD65" s="17"/>
      <c r="AE65" s="17"/>
    </row>
    <row r="66" spans="1:31" ht="25.5" x14ac:dyDescent="0.25">
      <c r="A66" s="13">
        <v>61</v>
      </c>
      <c r="B66" s="18" t="s">
        <v>93</v>
      </c>
      <c r="C66" s="19"/>
      <c r="D66" s="1"/>
      <c r="E66" s="21">
        <f>SUM(E62:E65)</f>
        <v>0</v>
      </c>
      <c r="F66" s="21">
        <f t="shared" ref="F66:Y66" si="66">SUM(F62:F65)</f>
        <v>0</v>
      </c>
      <c r="G66" s="21">
        <f t="shared" si="66"/>
        <v>0</v>
      </c>
      <c r="H66" s="21">
        <f t="shared" si="66"/>
        <v>746.49924999999996</v>
      </c>
      <c r="I66" s="21">
        <f t="shared" si="66"/>
        <v>701.270355</v>
      </c>
      <c r="J66" s="21">
        <f t="shared" si="66"/>
        <v>-45.22889499999998</v>
      </c>
      <c r="K66" s="21">
        <f t="shared" si="66"/>
        <v>0</v>
      </c>
      <c r="L66" s="21">
        <f t="shared" si="66"/>
        <v>0</v>
      </c>
      <c r="M66" s="21">
        <f t="shared" si="66"/>
        <v>0</v>
      </c>
      <c r="N66" s="21">
        <f t="shared" si="66"/>
        <v>0</v>
      </c>
      <c r="O66" s="21">
        <f t="shared" si="66"/>
        <v>0</v>
      </c>
      <c r="P66" s="21">
        <f t="shared" si="66"/>
        <v>0</v>
      </c>
      <c r="Q66" s="21">
        <f t="shared" si="66"/>
        <v>0</v>
      </c>
      <c r="R66" s="21">
        <f t="shared" si="66"/>
        <v>0</v>
      </c>
      <c r="S66" s="21">
        <f t="shared" si="66"/>
        <v>0</v>
      </c>
      <c r="T66" s="21">
        <f t="shared" si="66"/>
        <v>0</v>
      </c>
      <c r="U66" s="21">
        <f t="shared" si="66"/>
        <v>0</v>
      </c>
      <c r="V66" s="21">
        <f t="shared" si="66"/>
        <v>0</v>
      </c>
      <c r="W66" s="21">
        <f t="shared" si="66"/>
        <v>746.49924999999996</v>
      </c>
      <c r="X66" s="21">
        <f t="shared" si="66"/>
        <v>701.270355</v>
      </c>
      <c r="Y66" s="21">
        <f t="shared" si="66"/>
        <v>-45.22889499999998</v>
      </c>
      <c r="Z66" s="17"/>
      <c r="AA66" s="17"/>
      <c r="AB66" s="17"/>
      <c r="AC66" s="17"/>
      <c r="AD66" s="17"/>
      <c r="AE66" s="17"/>
    </row>
    <row r="67" spans="1:31" ht="51" x14ac:dyDescent="0.25">
      <c r="A67" s="13">
        <v>62</v>
      </c>
      <c r="B67" s="14" t="s">
        <v>94</v>
      </c>
      <c r="C67" s="13"/>
      <c r="D67" s="9"/>
      <c r="E67" s="16">
        <v>0</v>
      </c>
      <c r="F67" s="16">
        <v>0</v>
      </c>
      <c r="G67" s="16">
        <f>F67-E67</f>
        <v>0</v>
      </c>
      <c r="H67" s="16">
        <v>0</v>
      </c>
      <c r="I67" s="16">
        <v>0</v>
      </c>
      <c r="J67" s="16">
        <f>I67-H67</f>
        <v>0</v>
      </c>
      <c r="K67" s="16">
        <v>0</v>
      </c>
      <c r="L67" s="16">
        <v>0</v>
      </c>
      <c r="M67" s="16">
        <f>L67-K67</f>
        <v>0</v>
      </c>
      <c r="N67" s="16">
        <v>0</v>
      </c>
      <c r="O67" s="16">
        <v>0</v>
      </c>
      <c r="P67" s="16">
        <f>O67-N67</f>
        <v>0</v>
      </c>
      <c r="Q67" s="16">
        <v>0</v>
      </c>
      <c r="R67" s="16">
        <v>0</v>
      </c>
      <c r="S67" s="16">
        <f t="shared" si="60"/>
        <v>0</v>
      </c>
      <c r="T67" s="16">
        <v>0</v>
      </c>
      <c r="U67" s="16">
        <v>0</v>
      </c>
      <c r="V67" s="16">
        <f t="shared" ref="V67" si="67">U67-T67</f>
        <v>0</v>
      </c>
      <c r="W67" s="16">
        <f>H67+K67+N67+Q67+T67</f>
        <v>0</v>
      </c>
      <c r="X67" s="16">
        <f t="shared" ref="X67" si="68">I67+L67+O67+R67+U67</f>
        <v>0</v>
      </c>
      <c r="Y67" s="16">
        <f t="shared" si="65"/>
        <v>0</v>
      </c>
      <c r="Z67" s="17"/>
      <c r="AA67" s="17"/>
      <c r="AB67" s="17"/>
      <c r="AC67" s="17"/>
      <c r="AD67" s="17"/>
      <c r="AE67" s="17"/>
    </row>
    <row r="68" spans="1:31" ht="17.100000000000001" customHeight="1" x14ac:dyDescent="0.25">
      <c r="A68" s="13">
        <v>63</v>
      </c>
      <c r="B68" s="18" t="s">
        <v>95</v>
      </c>
      <c r="C68" s="19"/>
      <c r="D68" s="1"/>
      <c r="E68" s="21">
        <f>E67+E66+E61</f>
        <v>1388.8940000000002</v>
      </c>
      <c r="F68" s="21">
        <f t="shared" ref="F68:Y68" si="69">F67+F66+F61</f>
        <v>1346.6140305599633</v>
      </c>
      <c r="G68" s="21">
        <f t="shared" si="69"/>
        <v>-42.27996944003695</v>
      </c>
      <c r="H68" s="21">
        <f t="shared" si="69"/>
        <v>2076.8492500000002</v>
      </c>
      <c r="I68" s="21">
        <f t="shared" si="69"/>
        <v>1941.7015328218799</v>
      </c>
      <c r="J68" s="21">
        <f t="shared" si="69"/>
        <v>-135.14771717812039</v>
      </c>
      <c r="K68" s="21">
        <f t="shared" si="69"/>
        <v>4514.80584</v>
      </c>
      <c r="L68" s="21">
        <f t="shared" si="69"/>
        <v>5535.8692589355996</v>
      </c>
      <c r="M68" s="21">
        <f t="shared" si="69"/>
        <v>1021.0634189355999</v>
      </c>
      <c r="N68" s="21">
        <f t="shared" si="69"/>
        <v>0</v>
      </c>
      <c r="O68" s="21">
        <f t="shared" si="69"/>
        <v>0</v>
      </c>
      <c r="P68" s="21">
        <f t="shared" si="69"/>
        <v>0</v>
      </c>
      <c r="Q68" s="21">
        <f t="shared" si="69"/>
        <v>0</v>
      </c>
      <c r="R68" s="21">
        <f t="shared" si="69"/>
        <v>0</v>
      </c>
      <c r="S68" s="21">
        <f t="shared" si="69"/>
        <v>0</v>
      </c>
      <c r="T68" s="21">
        <f t="shared" si="69"/>
        <v>0</v>
      </c>
      <c r="U68" s="21">
        <f t="shared" si="69"/>
        <v>0</v>
      </c>
      <c r="V68" s="21">
        <f t="shared" si="69"/>
        <v>0</v>
      </c>
      <c r="W68" s="21">
        <f t="shared" si="69"/>
        <v>6591.6550900000011</v>
      </c>
      <c r="X68" s="21">
        <f t="shared" si="69"/>
        <v>7477.5707917574791</v>
      </c>
      <c r="Y68" s="21">
        <f t="shared" si="69"/>
        <v>885.91570175748006</v>
      </c>
      <c r="Z68" s="17"/>
      <c r="AA68" s="17"/>
      <c r="AB68" s="17"/>
      <c r="AC68" s="17"/>
      <c r="AD68" s="17"/>
      <c r="AE68" s="17"/>
    </row>
    <row r="69" spans="1:31" ht="17.100000000000001" customHeight="1" x14ac:dyDescent="0.25">
      <c r="A69" s="13">
        <v>64</v>
      </c>
      <c r="B69" s="18" t="s">
        <v>96</v>
      </c>
      <c r="C69" s="19"/>
      <c r="D69" s="1"/>
      <c r="E69" s="21">
        <f>SUM(E70:E75)</f>
        <v>0</v>
      </c>
      <c r="F69" s="21">
        <f t="shared" ref="F69:Y69" si="70">SUM(F70:F75)</f>
        <v>10.511869000000001</v>
      </c>
      <c r="G69" s="21">
        <f t="shared" si="70"/>
        <v>10.511869000000001</v>
      </c>
      <c r="H69" s="21">
        <f t="shared" si="70"/>
        <v>0</v>
      </c>
      <c r="I69" s="21">
        <f t="shared" si="70"/>
        <v>44.335419999999999</v>
      </c>
      <c r="J69" s="21">
        <f t="shared" si="70"/>
        <v>44.335419999999999</v>
      </c>
      <c r="K69" s="21">
        <f t="shared" si="70"/>
        <v>0</v>
      </c>
      <c r="L69" s="21">
        <f t="shared" si="70"/>
        <v>52.817674509599996</v>
      </c>
      <c r="M69" s="21">
        <f t="shared" si="70"/>
        <v>52.817674509599996</v>
      </c>
      <c r="N69" s="21">
        <f t="shared" si="70"/>
        <v>0</v>
      </c>
      <c r="O69" s="21">
        <f t="shared" si="70"/>
        <v>0</v>
      </c>
      <c r="P69" s="21">
        <f t="shared" si="70"/>
        <v>0</v>
      </c>
      <c r="Q69" s="21">
        <f t="shared" si="70"/>
        <v>0</v>
      </c>
      <c r="R69" s="21">
        <f t="shared" si="70"/>
        <v>0</v>
      </c>
      <c r="S69" s="21">
        <f t="shared" si="70"/>
        <v>0</v>
      </c>
      <c r="T69" s="21">
        <f t="shared" si="70"/>
        <v>0</v>
      </c>
      <c r="U69" s="21">
        <f t="shared" si="70"/>
        <v>0</v>
      </c>
      <c r="V69" s="21">
        <f t="shared" si="70"/>
        <v>0</v>
      </c>
      <c r="W69" s="21">
        <f t="shared" si="70"/>
        <v>0</v>
      </c>
      <c r="X69" s="21">
        <f t="shared" si="70"/>
        <v>97.153094509599995</v>
      </c>
      <c r="Y69" s="21">
        <f t="shared" si="70"/>
        <v>97.153094509599995</v>
      </c>
      <c r="Z69" s="17"/>
      <c r="AA69" s="17"/>
      <c r="AB69" s="17"/>
      <c r="AC69" s="17"/>
      <c r="AD69" s="17"/>
      <c r="AE69" s="17"/>
    </row>
    <row r="70" spans="1:31" ht="17.100000000000001" customHeight="1" x14ac:dyDescent="0.25">
      <c r="A70" s="13">
        <v>65</v>
      </c>
      <c r="B70" s="14" t="s">
        <v>83</v>
      </c>
      <c r="C70" s="19"/>
      <c r="D70" s="1"/>
      <c r="E70" s="16">
        <v>0</v>
      </c>
      <c r="F70" s="16">
        <v>0</v>
      </c>
      <c r="G70" s="16">
        <f>F70-E70</f>
        <v>0</v>
      </c>
      <c r="H70" s="16">
        <v>0</v>
      </c>
      <c r="I70" s="16">
        <v>0.70341600000000004</v>
      </c>
      <c r="J70" s="16">
        <f>I70-H70</f>
        <v>0.70341600000000004</v>
      </c>
      <c r="K70" s="16">
        <v>0</v>
      </c>
      <c r="L70" s="16">
        <v>0</v>
      </c>
      <c r="M70" s="16">
        <f t="shared" ref="M70:M75" si="71">L70-K70</f>
        <v>0</v>
      </c>
      <c r="N70" s="16">
        <v>0</v>
      </c>
      <c r="O70" s="16">
        <v>0</v>
      </c>
      <c r="P70" s="16">
        <f>O70-N70</f>
        <v>0</v>
      </c>
      <c r="Q70" s="16">
        <v>0</v>
      </c>
      <c r="R70" s="16">
        <v>0</v>
      </c>
      <c r="S70" s="16">
        <f>R70-Q70</f>
        <v>0</v>
      </c>
      <c r="T70" s="16">
        <v>0</v>
      </c>
      <c r="U70" s="16">
        <v>0</v>
      </c>
      <c r="V70" s="16">
        <f>U70-T70</f>
        <v>0</v>
      </c>
      <c r="W70" s="16">
        <f>H70+K70+N70+Q70+T70</f>
        <v>0</v>
      </c>
      <c r="X70" s="16">
        <f>I70+L70+O70+R70+U70</f>
        <v>0.70341600000000004</v>
      </c>
      <c r="Y70" s="16">
        <f t="shared" ref="Y70" si="72">J70+M70+P70+S70+V70</f>
        <v>0.70341600000000004</v>
      </c>
      <c r="Z70" s="17"/>
      <c r="AA70" s="17"/>
      <c r="AB70" s="17"/>
      <c r="AC70" s="17"/>
      <c r="AD70" s="17"/>
      <c r="AE70" s="17"/>
    </row>
    <row r="71" spans="1:31" ht="25.5" x14ac:dyDescent="0.25">
      <c r="A71" s="13">
        <v>66</v>
      </c>
      <c r="B71" s="14" t="s">
        <v>103</v>
      </c>
      <c r="C71" s="19"/>
      <c r="D71" s="1"/>
      <c r="E71" s="16">
        <v>0</v>
      </c>
      <c r="F71" s="16">
        <v>10.511869000000001</v>
      </c>
      <c r="G71" s="16">
        <f t="shared" ref="G71:G75" si="73">F71-E71</f>
        <v>10.511869000000001</v>
      </c>
      <c r="H71" s="16">
        <v>0</v>
      </c>
      <c r="I71" s="16">
        <v>0</v>
      </c>
      <c r="J71" s="16">
        <f t="shared" ref="J71:J75" si="74">I71-H71</f>
        <v>0</v>
      </c>
      <c r="K71" s="16">
        <v>0</v>
      </c>
      <c r="L71" s="16">
        <v>42.341944509599998</v>
      </c>
      <c r="M71" s="16">
        <f t="shared" si="71"/>
        <v>42.341944509599998</v>
      </c>
      <c r="N71" s="16">
        <v>0</v>
      </c>
      <c r="O71" s="16">
        <v>0</v>
      </c>
      <c r="P71" s="16">
        <f t="shared" ref="P71:P75" si="75">O71-N71</f>
        <v>0</v>
      </c>
      <c r="Q71" s="16">
        <v>0</v>
      </c>
      <c r="R71" s="16">
        <v>0</v>
      </c>
      <c r="S71" s="16">
        <f t="shared" ref="S71:S75" si="76">R71-Q71</f>
        <v>0</v>
      </c>
      <c r="T71" s="16">
        <v>0</v>
      </c>
      <c r="U71" s="16">
        <v>0</v>
      </c>
      <c r="V71" s="16">
        <f t="shared" ref="V71:V75" si="77">U71-T71</f>
        <v>0</v>
      </c>
      <c r="W71" s="16">
        <f t="shared" ref="W71:W75" si="78">H71+K71+N71+Q71+T71</f>
        <v>0</v>
      </c>
      <c r="X71" s="16">
        <f t="shared" ref="X71:X75" si="79">I71+L71+O71+R71+U71</f>
        <v>42.341944509599998</v>
      </c>
      <c r="Y71" s="16">
        <f t="shared" ref="Y71:Y75" si="80">J71+M71+P71+S71+V71</f>
        <v>42.341944509599998</v>
      </c>
      <c r="Z71" s="17"/>
      <c r="AA71" s="17"/>
      <c r="AB71" s="17"/>
      <c r="AC71" s="17"/>
      <c r="AD71" s="17"/>
      <c r="AE71" s="17"/>
    </row>
    <row r="72" spans="1:31" ht="17.100000000000001" customHeight="1" x14ac:dyDescent="0.25">
      <c r="A72" s="13">
        <v>67</v>
      </c>
      <c r="B72" s="14" t="s">
        <v>104</v>
      </c>
      <c r="C72" s="19"/>
      <c r="D72" s="1"/>
      <c r="E72" s="16">
        <v>0</v>
      </c>
      <c r="F72" s="16">
        <v>0</v>
      </c>
      <c r="G72" s="16">
        <f t="shared" si="73"/>
        <v>0</v>
      </c>
      <c r="H72" s="16">
        <v>0</v>
      </c>
      <c r="I72" s="16">
        <v>0</v>
      </c>
      <c r="J72" s="16">
        <f t="shared" si="74"/>
        <v>0</v>
      </c>
      <c r="K72" s="16">
        <v>0</v>
      </c>
      <c r="L72" s="16">
        <v>10.47573</v>
      </c>
      <c r="M72" s="16">
        <f t="shared" si="71"/>
        <v>10.47573</v>
      </c>
      <c r="N72" s="16">
        <v>0</v>
      </c>
      <c r="O72" s="16">
        <v>0</v>
      </c>
      <c r="P72" s="16">
        <f t="shared" si="75"/>
        <v>0</v>
      </c>
      <c r="Q72" s="16">
        <v>0</v>
      </c>
      <c r="R72" s="16">
        <v>0</v>
      </c>
      <c r="S72" s="16">
        <f t="shared" si="76"/>
        <v>0</v>
      </c>
      <c r="T72" s="16">
        <v>0</v>
      </c>
      <c r="U72" s="16">
        <v>0</v>
      </c>
      <c r="V72" s="16">
        <f t="shared" si="77"/>
        <v>0</v>
      </c>
      <c r="W72" s="16">
        <f t="shared" si="78"/>
        <v>0</v>
      </c>
      <c r="X72" s="16">
        <f t="shared" si="79"/>
        <v>10.47573</v>
      </c>
      <c r="Y72" s="16">
        <f t="shared" si="80"/>
        <v>10.47573</v>
      </c>
      <c r="Z72" s="17"/>
      <c r="AA72" s="17"/>
      <c r="AB72" s="17"/>
      <c r="AC72" s="17"/>
      <c r="AD72" s="17"/>
      <c r="AE72" s="17"/>
    </row>
    <row r="73" spans="1:31" ht="17.100000000000001" customHeight="1" x14ac:dyDescent="0.25">
      <c r="A73" s="13">
        <v>68</v>
      </c>
      <c r="B73" s="14" t="s">
        <v>97</v>
      </c>
      <c r="C73" s="19"/>
      <c r="D73" s="1"/>
      <c r="E73" s="16">
        <v>0</v>
      </c>
      <c r="F73" s="16">
        <v>0</v>
      </c>
      <c r="G73" s="16">
        <f t="shared" si="73"/>
        <v>0</v>
      </c>
      <c r="H73" s="16">
        <v>0</v>
      </c>
      <c r="I73" s="16">
        <v>2.4925269999999999</v>
      </c>
      <c r="J73" s="16">
        <f t="shared" si="74"/>
        <v>2.4925269999999999</v>
      </c>
      <c r="K73" s="16">
        <v>0</v>
      </c>
      <c r="L73" s="16">
        <v>0</v>
      </c>
      <c r="M73" s="16">
        <f t="shared" si="71"/>
        <v>0</v>
      </c>
      <c r="N73" s="16">
        <v>0</v>
      </c>
      <c r="O73" s="16">
        <v>0</v>
      </c>
      <c r="P73" s="16">
        <f t="shared" si="75"/>
        <v>0</v>
      </c>
      <c r="Q73" s="16">
        <v>0</v>
      </c>
      <c r="R73" s="16">
        <v>0</v>
      </c>
      <c r="S73" s="16">
        <f t="shared" si="76"/>
        <v>0</v>
      </c>
      <c r="T73" s="16">
        <v>0</v>
      </c>
      <c r="U73" s="16">
        <v>0</v>
      </c>
      <c r="V73" s="16">
        <f t="shared" si="77"/>
        <v>0</v>
      </c>
      <c r="W73" s="16">
        <f t="shared" si="78"/>
        <v>0</v>
      </c>
      <c r="X73" s="16">
        <f t="shared" si="79"/>
        <v>2.4925269999999999</v>
      </c>
      <c r="Y73" s="16">
        <f t="shared" si="80"/>
        <v>2.4925269999999999</v>
      </c>
      <c r="Z73" s="17"/>
      <c r="AA73" s="17"/>
      <c r="AB73" s="17"/>
      <c r="AC73" s="17"/>
      <c r="AD73" s="17"/>
      <c r="AE73" s="17"/>
    </row>
    <row r="74" spans="1:31" ht="17.100000000000001" customHeight="1" x14ac:dyDescent="0.25">
      <c r="A74" s="13">
        <v>69</v>
      </c>
      <c r="B74" s="14" t="s">
        <v>98</v>
      </c>
      <c r="C74" s="19"/>
      <c r="D74" s="1"/>
      <c r="E74" s="16">
        <v>0</v>
      </c>
      <c r="F74" s="16">
        <v>0</v>
      </c>
      <c r="G74" s="16">
        <f t="shared" si="73"/>
        <v>0</v>
      </c>
      <c r="H74" s="16">
        <v>0</v>
      </c>
      <c r="I74" s="16">
        <v>4.4800219999999999</v>
      </c>
      <c r="J74" s="16">
        <f t="shared" si="74"/>
        <v>4.4800219999999999</v>
      </c>
      <c r="K74" s="16">
        <v>0</v>
      </c>
      <c r="L74" s="16">
        <v>0</v>
      </c>
      <c r="M74" s="16">
        <f t="shared" si="71"/>
        <v>0</v>
      </c>
      <c r="N74" s="16">
        <v>0</v>
      </c>
      <c r="O74" s="16">
        <v>0</v>
      </c>
      <c r="P74" s="16">
        <f t="shared" si="75"/>
        <v>0</v>
      </c>
      <c r="Q74" s="16">
        <v>0</v>
      </c>
      <c r="R74" s="16">
        <v>0</v>
      </c>
      <c r="S74" s="16">
        <f t="shared" si="76"/>
        <v>0</v>
      </c>
      <c r="T74" s="16">
        <v>0</v>
      </c>
      <c r="U74" s="16">
        <v>0</v>
      </c>
      <c r="V74" s="16">
        <f t="shared" si="77"/>
        <v>0</v>
      </c>
      <c r="W74" s="16">
        <f t="shared" si="78"/>
        <v>0</v>
      </c>
      <c r="X74" s="16">
        <f t="shared" si="79"/>
        <v>4.4800219999999999</v>
      </c>
      <c r="Y74" s="16">
        <f t="shared" si="80"/>
        <v>4.4800219999999999</v>
      </c>
      <c r="Z74" s="17"/>
      <c r="AA74" s="17"/>
      <c r="AB74" s="17"/>
      <c r="AC74" s="17"/>
      <c r="AD74" s="17"/>
      <c r="AE74" s="17"/>
    </row>
    <row r="75" spans="1:31" ht="17.100000000000001" customHeight="1" x14ac:dyDescent="0.25">
      <c r="A75" s="13">
        <v>70</v>
      </c>
      <c r="B75" s="14" t="s">
        <v>105</v>
      </c>
      <c r="C75" s="19"/>
      <c r="D75" s="1"/>
      <c r="E75" s="16">
        <v>0</v>
      </c>
      <c r="F75" s="16">
        <v>0</v>
      </c>
      <c r="G75" s="16">
        <f t="shared" si="73"/>
        <v>0</v>
      </c>
      <c r="H75" s="16">
        <v>0</v>
      </c>
      <c r="I75" s="16">
        <v>36.659455000000001</v>
      </c>
      <c r="J75" s="16">
        <f t="shared" si="74"/>
        <v>36.659455000000001</v>
      </c>
      <c r="K75" s="16">
        <v>0</v>
      </c>
      <c r="L75" s="16">
        <v>0</v>
      </c>
      <c r="M75" s="16">
        <f t="shared" si="71"/>
        <v>0</v>
      </c>
      <c r="N75" s="16">
        <v>0</v>
      </c>
      <c r="O75" s="16">
        <v>0</v>
      </c>
      <c r="P75" s="16">
        <f t="shared" si="75"/>
        <v>0</v>
      </c>
      <c r="Q75" s="16">
        <v>0</v>
      </c>
      <c r="R75" s="16">
        <v>0</v>
      </c>
      <c r="S75" s="16">
        <f t="shared" si="76"/>
        <v>0</v>
      </c>
      <c r="T75" s="16">
        <v>0</v>
      </c>
      <c r="U75" s="16">
        <v>0</v>
      </c>
      <c r="V75" s="16">
        <f t="shared" si="77"/>
        <v>0</v>
      </c>
      <c r="W75" s="16">
        <f t="shared" si="78"/>
        <v>0</v>
      </c>
      <c r="X75" s="16">
        <f t="shared" si="79"/>
        <v>36.659455000000001</v>
      </c>
      <c r="Y75" s="16">
        <f t="shared" si="80"/>
        <v>36.659455000000001</v>
      </c>
      <c r="Z75" s="17"/>
      <c r="AA75" s="17"/>
      <c r="AB75" s="17"/>
      <c r="AC75" s="17"/>
      <c r="AD75" s="17"/>
      <c r="AE75" s="17"/>
    </row>
    <row r="76" spans="1:31" ht="17.100000000000001" customHeight="1" x14ac:dyDescent="0.25">
      <c r="A76" s="13">
        <v>71</v>
      </c>
      <c r="B76" s="18" t="s">
        <v>95</v>
      </c>
      <c r="C76" s="19"/>
      <c r="D76" s="1"/>
      <c r="E76" s="21">
        <f>E69+E68</f>
        <v>1388.8940000000002</v>
      </c>
      <c r="F76" s="21">
        <f>F69+F68</f>
        <v>1357.1258995599633</v>
      </c>
      <c r="G76" s="21">
        <f t="shared" ref="G76:Y76" si="81">G69+G68</f>
        <v>-31.76810044003695</v>
      </c>
      <c r="H76" s="21">
        <f t="shared" si="81"/>
        <v>2076.8492500000002</v>
      </c>
      <c r="I76" s="21">
        <f t="shared" si="81"/>
        <v>1986.0369528218798</v>
      </c>
      <c r="J76" s="21">
        <f t="shared" si="81"/>
        <v>-90.812297178120389</v>
      </c>
      <c r="K76" s="21">
        <f t="shared" si="81"/>
        <v>4514.80584</v>
      </c>
      <c r="L76" s="21">
        <f t="shared" si="81"/>
        <v>5588.6869334451994</v>
      </c>
      <c r="M76" s="21">
        <f t="shared" si="81"/>
        <v>1073.8810934451999</v>
      </c>
      <c r="N76" s="21">
        <f t="shared" si="81"/>
        <v>0</v>
      </c>
      <c r="O76" s="21">
        <f t="shared" si="81"/>
        <v>0</v>
      </c>
      <c r="P76" s="21">
        <f t="shared" si="81"/>
        <v>0</v>
      </c>
      <c r="Q76" s="21">
        <f t="shared" si="81"/>
        <v>0</v>
      </c>
      <c r="R76" s="21">
        <f t="shared" si="81"/>
        <v>0</v>
      </c>
      <c r="S76" s="21">
        <f t="shared" si="81"/>
        <v>0</v>
      </c>
      <c r="T76" s="21">
        <f t="shared" si="81"/>
        <v>0</v>
      </c>
      <c r="U76" s="21">
        <f t="shared" si="81"/>
        <v>0</v>
      </c>
      <c r="V76" s="21">
        <f t="shared" si="81"/>
        <v>0</v>
      </c>
      <c r="W76" s="21">
        <f t="shared" si="81"/>
        <v>6591.6550900000011</v>
      </c>
      <c r="X76" s="21">
        <f t="shared" si="81"/>
        <v>7574.7238862670793</v>
      </c>
      <c r="Y76" s="21">
        <f t="shared" si="81"/>
        <v>983.06879626708007</v>
      </c>
      <c r="Z76" s="17"/>
      <c r="AA76" s="17"/>
      <c r="AB76" s="17"/>
      <c r="AC76" s="17"/>
      <c r="AD76" s="17"/>
      <c r="AE76" s="17"/>
    </row>
    <row r="77" spans="1:31" ht="17.100000000000001" customHeight="1" x14ac:dyDescent="0.25">
      <c r="A77" s="13">
        <v>72</v>
      </c>
      <c r="B77" s="14" t="s">
        <v>169</v>
      </c>
      <c r="C77" s="13"/>
      <c r="D77" s="9"/>
      <c r="E77" s="16">
        <v>0</v>
      </c>
      <c r="F77" s="16">
        <v>46.437263999999999</v>
      </c>
      <c r="G77" s="16">
        <f>F77-E77</f>
        <v>46.437263999999999</v>
      </c>
      <c r="H77" s="16">
        <v>0</v>
      </c>
      <c r="I77" s="16">
        <v>0</v>
      </c>
      <c r="J77" s="16">
        <f>I77-H77</f>
        <v>0</v>
      </c>
      <c r="K77" s="16">
        <v>0</v>
      </c>
      <c r="L77" s="16">
        <v>252.15434351999997</v>
      </c>
      <c r="M77" s="16">
        <f>L77-K77</f>
        <v>252.15434351999997</v>
      </c>
      <c r="N77" s="16">
        <v>0</v>
      </c>
      <c r="O77" s="16">
        <v>0</v>
      </c>
      <c r="P77" s="16">
        <f>O77-N77</f>
        <v>0</v>
      </c>
      <c r="Q77" s="16">
        <v>0</v>
      </c>
      <c r="R77" s="16">
        <v>0</v>
      </c>
      <c r="S77" s="16">
        <f>R77-Q77</f>
        <v>0</v>
      </c>
      <c r="T77" s="16">
        <v>0</v>
      </c>
      <c r="U77" s="16">
        <v>0</v>
      </c>
      <c r="V77" s="16">
        <f>U77-T77</f>
        <v>0</v>
      </c>
      <c r="W77" s="16">
        <f>H77+K77+N77+Q77+T77</f>
        <v>0</v>
      </c>
      <c r="X77" s="16">
        <f>I77+L77+O77+R77+U77</f>
        <v>252.15434351999997</v>
      </c>
      <c r="Y77" s="16">
        <f>J77+M77+P77+S77+V77</f>
        <v>252.15434351999997</v>
      </c>
      <c r="Z77" s="17"/>
      <c r="AA77" s="17"/>
      <c r="AB77" s="17"/>
      <c r="AC77" s="17"/>
      <c r="AD77" s="17"/>
      <c r="AE77" s="17"/>
    </row>
    <row r="78" spans="1:31" ht="17.100000000000001" customHeight="1" x14ac:dyDescent="0.25">
      <c r="A78" s="13">
        <v>73</v>
      </c>
      <c r="B78" s="18" t="s">
        <v>116</v>
      </c>
      <c r="C78" s="19"/>
      <c r="D78" s="1"/>
      <c r="E78" s="21">
        <f>SUM(E76:E77)</f>
        <v>1388.8940000000002</v>
      </c>
      <c r="F78" s="21">
        <f t="shared" ref="F78:Y78" si="82">SUM(F76:F77)</f>
        <v>1403.5631635599632</v>
      </c>
      <c r="G78" s="21">
        <f t="shared" si="82"/>
        <v>14.669163559963049</v>
      </c>
      <c r="H78" s="21">
        <f t="shared" si="82"/>
        <v>2076.8492500000002</v>
      </c>
      <c r="I78" s="21">
        <f t="shared" si="82"/>
        <v>1986.0369528218798</v>
      </c>
      <c r="J78" s="21">
        <f t="shared" si="82"/>
        <v>-90.812297178120389</v>
      </c>
      <c r="K78" s="21">
        <f t="shared" si="82"/>
        <v>4514.80584</v>
      </c>
      <c r="L78" s="21">
        <f t="shared" si="82"/>
        <v>5840.8412769651995</v>
      </c>
      <c r="M78" s="21">
        <f t="shared" si="82"/>
        <v>1326.0354369651998</v>
      </c>
      <c r="N78" s="21">
        <f t="shared" si="82"/>
        <v>0</v>
      </c>
      <c r="O78" s="21">
        <f t="shared" si="82"/>
        <v>0</v>
      </c>
      <c r="P78" s="21">
        <f t="shared" si="82"/>
        <v>0</v>
      </c>
      <c r="Q78" s="21">
        <f t="shared" si="82"/>
        <v>0</v>
      </c>
      <c r="R78" s="21">
        <f t="shared" si="82"/>
        <v>0</v>
      </c>
      <c r="S78" s="21">
        <f t="shared" si="82"/>
        <v>0</v>
      </c>
      <c r="T78" s="21">
        <f t="shared" si="82"/>
        <v>0</v>
      </c>
      <c r="U78" s="21">
        <f t="shared" si="82"/>
        <v>0</v>
      </c>
      <c r="V78" s="21">
        <f t="shared" si="82"/>
        <v>0</v>
      </c>
      <c r="W78" s="21">
        <f t="shared" si="82"/>
        <v>6591.6550900000011</v>
      </c>
      <c r="X78" s="21">
        <f t="shared" si="82"/>
        <v>7826.8782297870794</v>
      </c>
      <c r="Y78" s="21">
        <f t="shared" si="82"/>
        <v>1235.2231397870801</v>
      </c>
      <c r="Z78" s="17"/>
      <c r="AA78" s="17"/>
      <c r="AB78" s="17"/>
      <c r="AC78" s="17"/>
      <c r="AD78" s="17"/>
      <c r="AE78" s="17"/>
    </row>
    <row r="79" spans="1:31" ht="15" customHeight="1" x14ac:dyDescent="0.25">
      <c r="B79" s="55" t="s">
        <v>99</v>
      </c>
      <c r="C79" s="55"/>
      <c r="D79" s="55"/>
      <c r="E79" s="55"/>
      <c r="F79" s="55"/>
    </row>
    <row r="80" spans="1:31" x14ac:dyDescent="0.25">
      <c r="G80" s="33" t="s">
        <v>117</v>
      </c>
      <c r="H80" s="34">
        <f>(X61+X77)/(F77+F61)</f>
        <v>5.0453668201052331</v>
      </c>
    </row>
    <row r="81" spans="2:25" x14ac:dyDescent="0.25">
      <c r="G81" s="33"/>
      <c r="H81" s="34">
        <v>5.0453668201052331</v>
      </c>
      <c r="I81" s="17"/>
    </row>
    <row r="82" spans="2:25" x14ac:dyDescent="0.25">
      <c r="E82" s="17"/>
    </row>
    <row r="84" spans="2:25" x14ac:dyDescent="0.25">
      <c r="B84" s="28"/>
      <c r="C84" s="26"/>
      <c r="D84" s="26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</row>
    <row r="85" spans="2:25" x14ac:dyDescent="0.25">
      <c r="F85" s="17"/>
    </row>
  </sheetData>
  <mergeCells count="38">
    <mergeCell ref="A1:Y1"/>
    <mergeCell ref="W34:W35"/>
    <mergeCell ref="X34:X35"/>
    <mergeCell ref="Y34:Y35"/>
    <mergeCell ref="B79:F79"/>
    <mergeCell ref="Q34:Q35"/>
    <mergeCell ref="R34:R35"/>
    <mergeCell ref="S34:S35"/>
    <mergeCell ref="T34:T35"/>
    <mergeCell ref="D34:D35"/>
    <mergeCell ref="I34:I35"/>
    <mergeCell ref="J34:J35"/>
    <mergeCell ref="U34:U35"/>
    <mergeCell ref="V34:V35"/>
    <mergeCell ref="K34:K35"/>
    <mergeCell ref="L34:L35"/>
    <mergeCell ref="N34:N35"/>
    <mergeCell ref="O34:O35"/>
    <mergeCell ref="P34:P35"/>
    <mergeCell ref="C34:C35"/>
    <mergeCell ref="E34:E35"/>
    <mergeCell ref="F34:F35"/>
    <mergeCell ref="G34:G35"/>
    <mergeCell ref="H34:H35"/>
    <mergeCell ref="M34:M35"/>
    <mergeCell ref="A2:Y2"/>
    <mergeCell ref="A3:A5"/>
    <mergeCell ref="B3:B5"/>
    <mergeCell ref="C3:C5"/>
    <mergeCell ref="D3:D5"/>
    <mergeCell ref="E3:G4"/>
    <mergeCell ref="H3:Y3"/>
    <mergeCell ref="H4:J4"/>
    <mergeCell ref="K4:M4"/>
    <mergeCell ref="N4:P4"/>
    <mergeCell ref="Q4:S4"/>
    <mergeCell ref="T4:V4"/>
    <mergeCell ref="W4:Y4"/>
  </mergeCells>
  <printOptions horizontalCentered="1"/>
  <pageMargins left="0" right="0" top="0.19685039370078741" bottom="0.19685039370078741" header="0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88"/>
  <sheetViews>
    <sheetView zoomScaleNormal="100" workbookViewId="0">
      <pane xSplit="4" ySplit="5" topLeftCell="E69" activePane="bottomRight" state="frozen"/>
      <selection activeCell="L11" sqref="L11"/>
      <selection pane="topRight" activeCell="L11" sqref="L11"/>
      <selection pane="bottomLeft" activeCell="L11" sqref="L11"/>
      <selection pane="bottomRight" activeCell="Z69" sqref="Z69"/>
    </sheetView>
  </sheetViews>
  <sheetFormatPr defaultRowHeight="17.100000000000001" customHeight="1" x14ac:dyDescent="0.25"/>
  <cols>
    <col min="1" max="1" width="5.140625" style="29" bestFit="1" customWidth="1"/>
    <col min="2" max="2" width="31.140625" style="27" customWidth="1"/>
    <col min="3" max="3" width="7.85546875" style="29" bestFit="1" customWidth="1"/>
    <col min="4" max="4" width="8.5703125" style="29" bestFit="1" customWidth="1"/>
    <col min="5" max="6" width="7.5703125" style="29" bestFit="1" customWidth="1"/>
    <col min="7" max="7" width="8.7109375" style="29" bestFit="1" customWidth="1"/>
    <col min="8" max="9" width="7.5703125" style="29" bestFit="1" customWidth="1"/>
    <col min="10" max="10" width="8.28515625" style="29" bestFit="1" customWidth="1"/>
    <col min="11" max="12" width="7.5703125" style="29" bestFit="1" customWidth="1"/>
    <col min="13" max="13" width="8.28515625" style="29" bestFit="1" customWidth="1"/>
    <col min="14" max="14" width="4.5703125" style="29" bestFit="1" customWidth="1"/>
    <col min="15" max="15" width="6.140625" style="29" bestFit="1" customWidth="1"/>
    <col min="16" max="16" width="8.28515625" style="29" bestFit="1" customWidth="1"/>
    <col min="17" max="17" width="4.5703125" style="29" bestFit="1" customWidth="1"/>
    <col min="18" max="18" width="6.140625" style="29" bestFit="1" customWidth="1"/>
    <col min="19" max="19" width="8.85546875" style="29" bestFit="1" customWidth="1"/>
    <col min="20" max="20" width="4.5703125" style="29" bestFit="1" customWidth="1"/>
    <col min="21" max="21" width="6.140625" style="29" bestFit="1" customWidth="1"/>
    <col min="22" max="22" width="8.42578125" style="29" bestFit="1" customWidth="1"/>
    <col min="23" max="24" width="7.5703125" style="29" bestFit="1" customWidth="1"/>
    <col min="25" max="25" width="8.28515625" style="29" bestFit="1" customWidth="1"/>
    <col min="26" max="27" width="9.85546875" style="10" customWidth="1"/>
    <col min="28" max="28" width="6.5703125" style="10" customWidth="1"/>
    <col min="29" max="29" width="9.140625" style="10"/>
    <col min="30" max="30" width="11.5703125" style="10" bestFit="1" customWidth="1"/>
    <col min="31" max="31" width="9.140625" style="10"/>
    <col min="32" max="16384" width="9.140625" style="29"/>
  </cols>
  <sheetData>
    <row r="1" spans="1:31" s="10" customFormat="1" ht="15.75" x14ac:dyDescent="0.25">
      <c r="A1" s="46" t="s">
        <v>185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31" ht="15.75" x14ac:dyDescent="0.25">
      <c r="A2" s="46" t="s">
        <v>186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31" s="30" customFormat="1" ht="17.100000000000001" customHeight="1" x14ac:dyDescent="0.25">
      <c r="A3" s="47" t="s">
        <v>0</v>
      </c>
      <c r="B3" s="48" t="s">
        <v>1</v>
      </c>
      <c r="C3" s="47" t="s">
        <v>2</v>
      </c>
      <c r="D3" s="49" t="s">
        <v>3</v>
      </c>
      <c r="E3" s="47" t="s">
        <v>4</v>
      </c>
      <c r="F3" s="47"/>
      <c r="G3" s="47"/>
      <c r="H3" s="47" t="s">
        <v>5</v>
      </c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12"/>
      <c r="AA3" s="12"/>
      <c r="AB3" s="12"/>
      <c r="AC3" s="12"/>
      <c r="AD3" s="12"/>
      <c r="AE3" s="12"/>
    </row>
    <row r="4" spans="1:31" s="30" customFormat="1" ht="24" customHeight="1" x14ac:dyDescent="0.25">
      <c r="A4" s="47"/>
      <c r="B4" s="48"/>
      <c r="C4" s="47"/>
      <c r="D4" s="49"/>
      <c r="E4" s="47"/>
      <c r="F4" s="47"/>
      <c r="G4" s="47"/>
      <c r="H4" s="47" t="s">
        <v>6</v>
      </c>
      <c r="I4" s="47"/>
      <c r="J4" s="47"/>
      <c r="K4" s="47" t="s">
        <v>7</v>
      </c>
      <c r="L4" s="47"/>
      <c r="M4" s="47"/>
      <c r="N4" s="47" t="s">
        <v>8</v>
      </c>
      <c r="O4" s="47"/>
      <c r="P4" s="47"/>
      <c r="Q4" s="47" t="s">
        <v>9</v>
      </c>
      <c r="R4" s="47"/>
      <c r="S4" s="47"/>
      <c r="T4" s="47" t="s">
        <v>10</v>
      </c>
      <c r="U4" s="47"/>
      <c r="V4" s="47"/>
      <c r="W4" s="47" t="s">
        <v>11</v>
      </c>
      <c r="X4" s="47"/>
      <c r="Y4" s="47"/>
      <c r="Z4" s="12"/>
      <c r="AA4" s="12"/>
      <c r="AB4" s="12"/>
      <c r="AC4" s="12"/>
      <c r="AD4" s="12"/>
      <c r="AE4" s="12"/>
    </row>
    <row r="5" spans="1:31" s="30" customFormat="1" ht="24" x14ac:dyDescent="0.25">
      <c r="A5" s="47"/>
      <c r="B5" s="48"/>
      <c r="C5" s="47"/>
      <c r="D5" s="49"/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1" t="s">
        <v>18</v>
      </c>
      <c r="L5" s="11" t="s">
        <v>19</v>
      </c>
      <c r="M5" s="11" t="s">
        <v>20</v>
      </c>
      <c r="N5" s="11" t="s">
        <v>21</v>
      </c>
      <c r="O5" s="11" t="s">
        <v>22</v>
      </c>
      <c r="P5" s="11" t="s">
        <v>23</v>
      </c>
      <c r="Q5" s="11" t="s">
        <v>24</v>
      </c>
      <c r="R5" s="11" t="s">
        <v>25</v>
      </c>
      <c r="S5" s="11" t="s">
        <v>26</v>
      </c>
      <c r="T5" s="11" t="s">
        <v>27</v>
      </c>
      <c r="U5" s="11" t="s">
        <v>28</v>
      </c>
      <c r="V5" s="11" t="s">
        <v>29</v>
      </c>
      <c r="W5" s="11" t="s">
        <v>30</v>
      </c>
      <c r="X5" s="11" t="s">
        <v>31</v>
      </c>
      <c r="Y5" s="11" t="s">
        <v>32</v>
      </c>
      <c r="Z5" s="12"/>
      <c r="AA5" s="12"/>
      <c r="AB5" s="12"/>
      <c r="AC5" s="12"/>
      <c r="AD5" s="12"/>
      <c r="AE5" s="12"/>
    </row>
    <row r="6" spans="1:31" ht="16.149999999999999" customHeight="1" x14ac:dyDescent="0.25">
      <c r="A6" s="13">
        <v>1</v>
      </c>
      <c r="B6" s="14" t="s">
        <v>33</v>
      </c>
      <c r="C6" s="13">
        <v>420</v>
      </c>
      <c r="D6" s="15">
        <v>0.2334</v>
      </c>
      <c r="E6" s="16">
        <f>150.45/3</f>
        <v>50.15</v>
      </c>
      <c r="F6" s="16">
        <v>50.994414560000003</v>
      </c>
      <c r="G6" s="16">
        <f>F6-E6</f>
        <v>0.84441456000000414</v>
      </c>
      <c r="H6" s="16">
        <v>46.272222222222332</v>
      </c>
      <c r="I6" s="16">
        <v>46.270901692599999</v>
      </c>
      <c r="J6" s="16">
        <f>I6-H6</f>
        <v>-1.3205296223333107E-3</v>
      </c>
      <c r="K6" s="16">
        <f>3.34*E6</f>
        <v>167.50099999999998</v>
      </c>
      <c r="L6" s="16">
        <v>170.32134463040001</v>
      </c>
      <c r="M6" s="16">
        <f>L6-K6</f>
        <v>2.8203446304000295</v>
      </c>
      <c r="N6" s="16">
        <v>0</v>
      </c>
      <c r="O6" s="16">
        <v>0</v>
      </c>
      <c r="P6" s="16">
        <f>O6-N6</f>
        <v>0</v>
      </c>
      <c r="Q6" s="16">
        <v>0</v>
      </c>
      <c r="R6" s="16">
        <v>0</v>
      </c>
      <c r="S6" s="16">
        <f>R6-Q6</f>
        <v>0</v>
      </c>
      <c r="T6" s="16">
        <v>0</v>
      </c>
      <c r="U6" s="16">
        <v>0</v>
      </c>
      <c r="V6" s="16">
        <f>U6-T6</f>
        <v>0</v>
      </c>
      <c r="W6" s="16">
        <f>H6+K6+N6+Q6+T6</f>
        <v>213.7732222222223</v>
      </c>
      <c r="X6" s="16">
        <f>I6+L6+O6+R6+U6</f>
        <v>216.59224632300001</v>
      </c>
      <c r="Y6" s="16">
        <f>J6+M6+P6+S6+V6</f>
        <v>2.8190241007776962</v>
      </c>
      <c r="Z6" s="17"/>
      <c r="AA6" s="17"/>
      <c r="AB6" s="17"/>
      <c r="AC6" s="17"/>
      <c r="AD6" s="17"/>
      <c r="AE6" s="17"/>
    </row>
    <row r="7" spans="1:31" ht="16.149999999999999" customHeight="1" x14ac:dyDescent="0.25">
      <c r="A7" s="13">
        <v>2</v>
      </c>
      <c r="B7" s="14" t="s">
        <v>34</v>
      </c>
      <c r="C7" s="13">
        <v>420</v>
      </c>
      <c r="D7" s="15">
        <v>0.2334</v>
      </c>
      <c r="E7" s="16">
        <f t="shared" ref="E7:E8" si="0">150.45/3</f>
        <v>50.15</v>
      </c>
      <c r="F7" s="16">
        <v>50.994414560000003</v>
      </c>
      <c r="G7" s="16">
        <f t="shared" ref="G7:G33" si="1">F7-E7</f>
        <v>0.84441456000000414</v>
      </c>
      <c r="H7" s="16">
        <v>46.272222222222332</v>
      </c>
      <c r="I7" s="16">
        <v>46.270901692599999</v>
      </c>
      <c r="J7" s="16">
        <f t="shared" ref="J7:J33" si="2">I7-H7</f>
        <v>-1.3205296223333107E-3</v>
      </c>
      <c r="K7" s="16">
        <f t="shared" ref="K7:K8" si="3">3.34*E7</f>
        <v>167.50099999999998</v>
      </c>
      <c r="L7" s="16">
        <v>170.32134463040001</v>
      </c>
      <c r="M7" s="16">
        <f t="shared" ref="M7:M33" si="4">L7-K7</f>
        <v>2.8203446304000295</v>
      </c>
      <c r="N7" s="16">
        <v>0</v>
      </c>
      <c r="O7" s="16">
        <v>0</v>
      </c>
      <c r="P7" s="16">
        <f t="shared" ref="P7:P33" si="5">O7-N7</f>
        <v>0</v>
      </c>
      <c r="Q7" s="16">
        <v>0</v>
      </c>
      <c r="R7" s="16">
        <v>0</v>
      </c>
      <c r="S7" s="16">
        <f t="shared" ref="S7:S33" si="6">R7-Q7</f>
        <v>0</v>
      </c>
      <c r="T7" s="16">
        <v>0</v>
      </c>
      <c r="U7" s="16">
        <v>0</v>
      </c>
      <c r="V7" s="16">
        <f t="shared" ref="V7:V33" si="7">U7-T7</f>
        <v>0</v>
      </c>
      <c r="W7" s="16">
        <f t="shared" ref="W7:W69" si="8">H7+K7+N7+Q7+T7</f>
        <v>213.7732222222223</v>
      </c>
      <c r="X7" s="16">
        <f t="shared" ref="X7:X69" si="9">I7+L7+O7+R7+U7</f>
        <v>216.59224632300001</v>
      </c>
      <c r="Y7" s="16">
        <f t="shared" ref="Y7:Y69" si="10">J7+M7+P7+S7+V7</f>
        <v>2.8190241007776962</v>
      </c>
      <c r="Z7" s="17"/>
      <c r="AA7" s="17"/>
      <c r="AB7" s="17"/>
      <c r="AC7" s="17"/>
      <c r="AD7" s="17"/>
      <c r="AE7" s="17"/>
    </row>
    <row r="8" spans="1:31" ht="16.149999999999999" customHeight="1" x14ac:dyDescent="0.25">
      <c r="A8" s="13">
        <v>3</v>
      </c>
      <c r="B8" s="14" t="s">
        <v>35</v>
      </c>
      <c r="C8" s="13">
        <v>420</v>
      </c>
      <c r="D8" s="15">
        <v>0.2334</v>
      </c>
      <c r="E8" s="16">
        <f t="shared" si="0"/>
        <v>50.15</v>
      </c>
      <c r="F8" s="16">
        <v>50.994414560000003</v>
      </c>
      <c r="G8" s="16">
        <f t="shared" si="1"/>
        <v>0.84441456000000414</v>
      </c>
      <c r="H8" s="16">
        <v>46.272222222222332</v>
      </c>
      <c r="I8" s="16">
        <v>46.270901692599999</v>
      </c>
      <c r="J8" s="16">
        <f t="shared" si="2"/>
        <v>-1.3205296223333107E-3</v>
      </c>
      <c r="K8" s="16">
        <f t="shared" si="3"/>
        <v>167.50099999999998</v>
      </c>
      <c r="L8" s="16">
        <v>170.32134463040001</v>
      </c>
      <c r="M8" s="16">
        <f t="shared" si="4"/>
        <v>2.8203446304000295</v>
      </c>
      <c r="N8" s="16">
        <v>0</v>
      </c>
      <c r="O8" s="16">
        <v>0</v>
      </c>
      <c r="P8" s="16">
        <f t="shared" si="5"/>
        <v>0</v>
      </c>
      <c r="Q8" s="16">
        <v>0</v>
      </c>
      <c r="R8" s="16">
        <v>0</v>
      </c>
      <c r="S8" s="16">
        <f t="shared" si="6"/>
        <v>0</v>
      </c>
      <c r="T8" s="16">
        <v>0</v>
      </c>
      <c r="U8" s="16">
        <v>0</v>
      </c>
      <c r="V8" s="16">
        <f t="shared" si="7"/>
        <v>0</v>
      </c>
      <c r="W8" s="16">
        <f t="shared" si="8"/>
        <v>213.7732222222223</v>
      </c>
      <c r="X8" s="16">
        <f t="shared" si="9"/>
        <v>216.59224632300001</v>
      </c>
      <c r="Y8" s="16">
        <f t="shared" si="10"/>
        <v>2.8190241007776962</v>
      </c>
      <c r="Z8" s="17"/>
      <c r="AA8" s="17"/>
      <c r="AB8" s="17"/>
      <c r="AC8" s="17"/>
      <c r="AD8" s="17"/>
      <c r="AE8" s="17"/>
    </row>
    <row r="9" spans="1:31" ht="16.149999999999999" customHeight="1" x14ac:dyDescent="0.25">
      <c r="A9" s="13">
        <v>4</v>
      </c>
      <c r="B9" s="14" t="s">
        <v>36</v>
      </c>
      <c r="C9" s="13">
        <v>500</v>
      </c>
      <c r="D9" s="15">
        <v>0.2334</v>
      </c>
      <c r="E9" s="16">
        <v>60.52</v>
      </c>
      <c r="F9" s="16">
        <v>64.681791899999993</v>
      </c>
      <c r="G9" s="16">
        <f t="shared" si="1"/>
        <v>4.1617918999999901</v>
      </c>
      <c r="H9" s="16">
        <v>55.758333333333326</v>
      </c>
      <c r="I9" s="16">
        <v>55.755369922200003</v>
      </c>
      <c r="J9" s="16">
        <f t="shared" si="2"/>
        <v>-2.9634111333223245E-3</v>
      </c>
      <c r="K9" s="16">
        <f>3.15*E9</f>
        <v>190.63800000000001</v>
      </c>
      <c r="L9" s="16">
        <v>203.74764448500002</v>
      </c>
      <c r="M9" s="16">
        <f t="shared" si="4"/>
        <v>13.109644485000018</v>
      </c>
      <c r="N9" s="16">
        <v>0</v>
      </c>
      <c r="O9" s="16">
        <v>0</v>
      </c>
      <c r="P9" s="16">
        <f t="shared" si="5"/>
        <v>0</v>
      </c>
      <c r="Q9" s="16">
        <v>0</v>
      </c>
      <c r="R9" s="16">
        <v>0</v>
      </c>
      <c r="S9" s="16">
        <f t="shared" si="6"/>
        <v>0</v>
      </c>
      <c r="T9" s="16">
        <v>0</v>
      </c>
      <c r="U9" s="16">
        <v>0</v>
      </c>
      <c r="V9" s="16">
        <f t="shared" si="7"/>
        <v>0</v>
      </c>
      <c r="W9" s="16">
        <f t="shared" si="8"/>
        <v>246.39633333333333</v>
      </c>
      <c r="X9" s="16">
        <f t="shared" si="9"/>
        <v>259.5030144072</v>
      </c>
      <c r="Y9" s="16">
        <f t="shared" si="10"/>
        <v>13.106681073866696</v>
      </c>
      <c r="Z9" s="17"/>
      <c r="AA9" s="17"/>
      <c r="AB9" s="17"/>
      <c r="AC9" s="17"/>
      <c r="AD9" s="17"/>
      <c r="AE9" s="17"/>
    </row>
    <row r="10" spans="1:31" ht="16.149999999999999" customHeight="1" x14ac:dyDescent="0.25">
      <c r="A10" s="13">
        <v>5</v>
      </c>
      <c r="B10" s="14" t="s">
        <v>37</v>
      </c>
      <c r="C10" s="13">
        <v>420</v>
      </c>
      <c r="D10" s="15">
        <v>0.2334</v>
      </c>
      <c r="E10" s="16">
        <v>50.15</v>
      </c>
      <c r="F10" s="16">
        <v>44.480741819999999</v>
      </c>
      <c r="G10" s="16">
        <f t="shared" si="1"/>
        <v>-5.6692581799999999</v>
      </c>
      <c r="H10" s="16">
        <v>52.341666666666669</v>
      </c>
      <c r="I10" s="16">
        <v>52.345784999999999</v>
      </c>
      <c r="J10" s="16">
        <f t="shared" si="2"/>
        <v>4.1183333333307814E-3</v>
      </c>
      <c r="K10" s="16">
        <f>3.86*E10</f>
        <v>193.57899999999998</v>
      </c>
      <c r="L10" s="16">
        <v>171.6956634252</v>
      </c>
      <c r="M10" s="16">
        <f t="shared" si="4"/>
        <v>-21.883336574799984</v>
      </c>
      <c r="N10" s="16">
        <v>0</v>
      </c>
      <c r="O10" s="16">
        <v>0</v>
      </c>
      <c r="P10" s="16">
        <f t="shared" si="5"/>
        <v>0</v>
      </c>
      <c r="Q10" s="16">
        <v>0</v>
      </c>
      <c r="R10" s="16">
        <v>0</v>
      </c>
      <c r="S10" s="16">
        <f t="shared" si="6"/>
        <v>0</v>
      </c>
      <c r="T10" s="16">
        <v>0</v>
      </c>
      <c r="U10" s="16">
        <v>0</v>
      </c>
      <c r="V10" s="16">
        <f t="shared" si="7"/>
        <v>0</v>
      </c>
      <c r="W10" s="16">
        <f t="shared" si="8"/>
        <v>245.92066666666665</v>
      </c>
      <c r="X10" s="16">
        <f t="shared" si="9"/>
        <v>224.0414484252</v>
      </c>
      <c r="Y10" s="16">
        <f t="shared" si="10"/>
        <v>-21.879218241466653</v>
      </c>
      <c r="Z10" s="17"/>
      <c r="AA10" s="17"/>
      <c r="AB10" s="17"/>
      <c r="AC10" s="17"/>
      <c r="AD10" s="17"/>
      <c r="AE10" s="17"/>
    </row>
    <row r="11" spans="1:31" ht="16.149999999999999" customHeight="1" x14ac:dyDescent="0.25">
      <c r="A11" s="13">
        <v>6</v>
      </c>
      <c r="B11" s="14" t="s">
        <v>38</v>
      </c>
      <c r="C11" s="13">
        <v>420</v>
      </c>
      <c r="D11" s="15">
        <v>0.2334</v>
      </c>
      <c r="E11" s="16">
        <v>50.15</v>
      </c>
      <c r="F11" s="16">
        <v>52.363943520000007</v>
      </c>
      <c r="G11" s="16">
        <f t="shared" si="1"/>
        <v>2.2139435200000079</v>
      </c>
      <c r="H11" s="16">
        <v>51.325000000000003</v>
      </c>
      <c r="I11" s="16">
        <v>51.328549844400001</v>
      </c>
      <c r="J11" s="16">
        <f t="shared" si="2"/>
        <v>3.549844399998392E-3</v>
      </c>
      <c r="K11" s="16">
        <f t="shared" ref="K11:K12" si="11">3.86*E11</f>
        <v>193.57899999999998</v>
      </c>
      <c r="L11" s="16">
        <v>202.12482198719999</v>
      </c>
      <c r="M11" s="16">
        <f t="shared" si="4"/>
        <v>8.5458219872000143</v>
      </c>
      <c r="N11" s="16">
        <v>0</v>
      </c>
      <c r="O11" s="16">
        <v>0</v>
      </c>
      <c r="P11" s="16">
        <f t="shared" si="5"/>
        <v>0</v>
      </c>
      <c r="Q11" s="16">
        <v>0</v>
      </c>
      <c r="R11" s="16">
        <v>0</v>
      </c>
      <c r="S11" s="16">
        <f t="shared" si="6"/>
        <v>0</v>
      </c>
      <c r="T11" s="16">
        <v>0</v>
      </c>
      <c r="U11" s="16">
        <v>0</v>
      </c>
      <c r="V11" s="16">
        <f t="shared" si="7"/>
        <v>0</v>
      </c>
      <c r="W11" s="16">
        <f t="shared" si="8"/>
        <v>244.904</v>
      </c>
      <c r="X11" s="16">
        <f t="shared" si="9"/>
        <v>253.45337183160001</v>
      </c>
      <c r="Y11" s="16">
        <f t="shared" si="10"/>
        <v>8.5493718316000127</v>
      </c>
      <c r="Z11" s="17"/>
      <c r="AA11" s="17"/>
      <c r="AB11" s="17"/>
      <c r="AC11" s="17"/>
      <c r="AD11" s="17"/>
      <c r="AE11" s="17"/>
    </row>
    <row r="12" spans="1:31" ht="16.149999999999999" customHeight="1" x14ac:dyDescent="0.25">
      <c r="A12" s="13">
        <v>7</v>
      </c>
      <c r="B12" s="14" t="s">
        <v>39</v>
      </c>
      <c r="C12" s="13">
        <v>210</v>
      </c>
      <c r="D12" s="15">
        <v>0.2334</v>
      </c>
      <c r="E12" s="16">
        <v>25.07</v>
      </c>
      <c r="F12" s="16">
        <v>24.426360300000002</v>
      </c>
      <c r="G12" s="16">
        <f t="shared" si="1"/>
        <v>-0.64363969999999782</v>
      </c>
      <c r="H12" s="16">
        <v>33.166666666666664</v>
      </c>
      <c r="I12" s="16">
        <v>33.1700300778</v>
      </c>
      <c r="J12" s="16">
        <f t="shared" si="2"/>
        <v>3.3634111333356032E-3</v>
      </c>
      <c r="K12" s="16">
        <f t="shared" si="11"/>
        <v>96.770200000000003</v>
      </c>
      <c r="L12" s="16">
        <v>94.285750758000006</v>
      </c>
      <c r="M12" s="16">
        <f t="shared" si="4"/>
        <v>-2.4844492419999966</v>
      </c>
      <c r="N12" s="16">
        <v>0</v>
      </c>
      <c r="O12" s="16">
        <v>0</v>
      </c>
      <c r="P12" s="16">
        <f t="shared" si="5"/>
        <v>0</v>
      </c>
      <c r="Q12" s="16">
        <v>0</v>
      </c>
      <c r="R12" s="16">
        <v>0</v>
      </c>
      <c r="S12" s="16">
        <f t="shared" si="6"/>
        <v>0</v>
      </c>
      <c r="T12" s="16">
        <v>0</v>
      </c>
      <c r="U12" s="16">
        <v>0</v>
      </c>
      <c r="V12" s="16">
        <f t="shared" si="7"/>
        <v>0</v>
      </c>
      <c r="W12" s="16">
        <f t="shared" si="8"/>
        <v>129.93686666666667</v>
      </c>
      <c r="X12" s="16">
        <f t="shared" si="9"/>
        <v>127.4557808358</v>
      </c>
      <c r="Y12" s="16">
        <f t="shared" si="10"/>
        <v>-2.481085830866661</v>
      </c>
      <c r="Z12" s="17"/>
      <c r="AA12" s="17"/>
      <c r="AB12" s="17"/>
      <c r="AC12" s="17"/>
      <c r="AD12" s="17"/>
      <c r="AE12" s="17"/>
    </row>
    <row r="13" spans="1:31" ht="16.149999999999999" customHeight="1" x14ac:dyDescent="0.25">
      <c r="A13" s="13">
        <v>8</v>
      </c>
      <c r="B13" s="14" t="s">
        <v>40</v>
      </c>
      <c r="C13" s="13">
        <v>600</v>
      </c>
      <c r="D13" s="15">
        <v>0.2334</v>
      </c>
      <c r="E13" s="16">
        <v>78.28</v>
      </c>
      <c r="F13" s="16">
        <v>71.02805459999999</v>
      </c>
      <c r="G13" s="16">
        <f t="shared" si="1"/>
        <v>-7.251945400000011</v>
      </c>
      <c r="H13" s="16">
        <v>146.36666666666665</v>
      </c>
      <c r="I13" s="16">
        <v>146.36708492220001</v>
      </c>
      <c r="J13" s="16">
        <f t="shared" si="2"/>
        <v>4.182555333613891E-4</v>
      </c>
      <c r="K13" s="16">
        <f>3.66*E13</f>
        <v>286.50479999999999</v>
      </c>
      <c r="L13" s="16">
        <v>259.84943415599997</v>
      </c>
      <c r="M13" s="16">
        <f t="shared" si="4"/>
        <v>-26.655365844000016</v>
      </c>
      <c r="N13" s="16">
        <v>0</v>
      </c>
      <c r="O13" s="16">
        <v>0</v>
      </c>
      <c r="P13" s="16">
        <f t="shared" si="5"/>
        <v>0</v>
      </c>
      <c r="Q13" s="16">
        <v>0</v>
      </c>
      <c r="R13" s="16">
        <v>0</v>
      </c>
      <c r="S13" s="16">
        <f t="shared" si="6"/>
        <v>0</v>
      </c>
      <c r="T13" s="16">
        <v>0</v>
      </c>
      <c r="U13" s="16">
        <v>0</v>
      </c>
      <c r="V13" s="16">
        <f t="shared" si="7"/>
        <v>0</v>
      </c>
      <c r="W13" s="16">
        <f t="shared" si="8"/>
        <v>432.87146666666661</v>
      </c>
      <c r="X13" s="16">
        <f t="shared" si="9"/>
        <v>406.21651907820001</v>
      </c>
      <c r="Y13" s="16">
        <f t="shared" si="10"/>
        <v>-26.654947588466655</v>
      </c>
      <c r="Z13" s="17"/>
      <c r="AA13" s="17"/>
      <c r="AB13" s="17"/>
      <c r="AC13" s="17"/>
      <c r="AD13" s="17"/>
      <c r="AE13" s="17"/>
    </row>
    <row r="14" spans="1:31" ht="16.149999999999999" customHeight="1" x14ac:dyDescent="0.25">
      <c r="A14" s="13">
        <v>9</v>
      </c>
      <c r="B14" s="18" t="s">
        <v>41</v>
      </c>
      <c r="C14" s="19">
        <f>SUM(C6:C13)</f>
        <v>3410</v>
      </c>
      <c r="D14" s="15"/>
      <c r="E14" s="21">
        <f>SUM(E6:E13)</f>
        <v>414.62</v>
      </c>
      <c r="F14" s="21">
        <f t="shared" ref="F14:Y14" si="12">SUM(F6:F13)</f>
        <v>409.96413582000002</v>
      </c>
      <c r="G14" s="21">
        <f t="shared" si="12"/>
        <v>-4.6558641799999982</v>
      </c>
      <c r="H14" s="21">
        <f t="shared" si="12"/>
        <v>477.77500000000032</v>
      </c>
      <c r="I14" s="21">
        <f t="shared" si="12"/>
        <v>477.77952484440004</v>
      </c>
      <c r="J14" s="21">
        <f t="shared" si="12"/>
        <v>4.5248443997039089E-3</v>
      </c>
      <c r="K14" s="21">
        <f t="shared" si="12"/>
        <v>1463.5739999999998</v>
      </c>
      <c r="L14" s="21">
        <f t="shared" si="12"/>
        <v>1442.6673487025998</v>
      </c>
      <c r="M14" s="21">
        <f t="shared" si="12"/>
        <v>-20.906651297399875</v>
      </c>
      <c r="N14" s="21">
        <f t="shared" si="12"/>
        <v>0</v>
      </c>
      <c r="O14" s="21">
        <f t="shared" si="12"/>
        <v>0</v>
      </c>
      <c r="P14" s="21">
        <f t="shared" si="12"/>
        <v>0</v>
      </c>
      <c r="Q14" s="21">
        <f t="shared" si="12"/>
        <v>0</v>
      </c>
      <c r="R14" s="21">
        <f t="shared" si="12"/>
        <v>0</v>
      </c>
      <c r="S14" s="21">
        <f t="shared" si="12"/>
        <v>0</v>
      </c>
      <c r="T14" s="21">
        <f t="shared" si="12"/>
        <v>0</v>
      </c>
      <c r="U14" s="21">
        <f t="shared" si="12"/>
        <v>0</v>
      </c>
      <c r="V14" s="21">
        <f t="shared" si="12"/>
        <v>0</v>
      </c>
      <c r="W14" s="21">
        <f t="shared" si="12"/>
        <v>1941.3490000000002</v>
      </c>
      <c r="X14" s="21">
        <f t="shared" si="12"/>
        <v>1920.446873547</v>
      </c>
      <c r="Y14" s="21">
        <f t="shared" si="12"/>
        <v>-20.902126453000172</v>
      </c>
      <c r="Z14" s="17"/>
      <c r="AA14" s="17"/>
      <c r="AB14" s="17"/>
      <c r="AC14" s="17"/>
      <c r="AD14" s="17"/>
      <c r="AE14" s="17"/>
    </row>
    <row r="15" spans="1:31" ht="16.149999999999999" customHeight="1" x14ac:dyDescent="0.25">
      <c r="A15" s="13">
        <v>10</v>
      </c>
      <c r="B15" s="14" t="s">
        <v>42</v>
      </c>
      <c r="C15" s="13">
        <v>770</v>
      </c>
      <c r="D15" s="15">
        <v>0.2334</v>
      </c>
      <c r="E15" s="16">
        <v>15.3</v>
      </c>
      <c r="F15" s="16">
        <v>6.7080560399999998</v>
      </c>
      <c r="G15" s="16">
        <f t="shared" si="1"/>
        <v>-8.5919439600000018</v>
      </c>
      <c r="H15" s="16">
        <v>44.208333333333336</v>
      </c>
      <c r="I15" s="16">
        <v>44.211795000000002</v>
      </c>
      <c r="J15" s="16">
        <f t="shared" si="2"/>
        <v>3.4616666666664742E-3</v>
      </c>
      <c r="K15" s="16">
        <v>0</v>
      </c>
      <c r="L15" s="16">
        <v>0</v>
      </c>
      <c r="M15" s="16">
        <f t="shared" si="4"/>
        <v>0</v>
      </c>
      <c r="N15" s="16">
        <v>0</v>
      </c>
      <c r="O15" s="16">
        <v>0</v>
      </c>
      <c r="P15" s="16">
        <f t="shared" si="5"/>
        <v>0</v>
      </c>
      <c r="Q15" s="16">
        <v>0</v>
      </c>
      <c r="R15" s="16">
        <v>0</v>
      </c>
      <c r="S15" s="16">
        <f t="shared" si="6"/>
        <v>0</v>
      </c>
      <c r="T15" s="16">
        <v>0</v>
      </c>
      <c r="U15" s="16">
        <v>0</v>
      </c>
      <c r="V15" s="16">
        <f t="shared" si="7"/>
        <v>0</v>
      </c>
      <c r="W15" s="16">
        <f t="shared" si="8"/>
        <v>44.208333333333336</v>
      </c>
      <c r="X15" s="16">
        <f t="shared" si="9"/>
        <v>44.211795000000002</v>
      </c>
      <c r="Y15" s="16">
        <f t="shared" si="10"/>
        <v>3.4616666666664742E-3</v>
      </c>
      <c r="Z15" s="17"/>
      <c r="AA15" s="17"/>
      <c r="AB15" s="17"/>
      <c r="AC15" s="17"/>
      <c r="AD15" s="17"/>
      <c r="AE15" s="17"/>
    </row>
    <row r="16" spans="1:31" ht="16.149999999999999" customHeight="1" x14ac:dyDescent="0.25">
      <c r="A16" s="13">
        <v>11</v>
      </c>
      <c r="B16" s="14" t="s">
        <v>43</v>
      </c>
      <c r="C16" s="13">
        <v>90</v>
      </c>
      <c r="D16" s="15">
        <v>0.2334</v>
      </c>
      <c r="E16" s="16">
        <v>0.86</v>
      </c>
      <c r="F16" s="16">
        <v>6.2117981591999998</v>
      </c>
      <c r="G16" s="16">
        <f t="shared" si="1"/>
        <v>5.3517981591999995</v>
      </c>
      <c r="H16" s="16">
        <v>5.0749999999999993</v>
      </c>
      <c r="I16" s="16">
        <v>5.0745050778000005</v>
      </c>
      <c r="J16" s="16">
        <f t="shared" si="2"/>
        <v>-4.9492219999880405E-4</v>
      </c>
      <c r="K16" s="16">
        <v>0</v>
      </c>
      <c r="L16" s="16">
        <v>0</v>
      </c>
      <c r="M16" s="16">
        <f t="shared" si="4"/>
        <v>0</v>
      </c>
      <c r="N16" s="16">
        <v>0</v>
      </c>
      <c r="O16" s="16">
        <v>0</v>
      </c>
      <c r="P16" s="16">
        <f t="shared" si="5"/>
        <v>0</v>
      </c>
      <c r="Q16" s="16">
        <v>0</v>
      </c>
      <c r="R16" s="16">
        <v>0</v>
      </c>
      <c r="S16" s="16">
        <f t="shared" si="6"/>
        <v>0</v>
      </c>
      <c r="T16" s="16">
        <v>0</v>
      </c>
      <c r="U16" s="16">
        <v>0</v>
      </c>
      <c r="V16" s="16">
        <f t="shared" si="7"/>
        <v>0</v>
      </c>
      <c r="W16" s="16">
        <f t="shared" si="8"/>
        <v>5.0749999999999993</v>
      </c>
      <c r="X16" s="16">
        <f t="shared" si="9"/>
        <v>5.0745050778000005</v>
      </c>
      <c r="Y16" s="16">
        <f t="shared" si="10"/>
        <v>-4.9492219999880405E-4</v>
      </c>
      <c r="Z16" s="17"/>
      <c r="AA16" s="17"/>
      <c r="AB16" s="17"/>
      <c r="AC16" s="17"/>
      <c r="AD16" s="17"/>
      <c r="AE16" s="17"/>
    </row>
    <row r="17" spans="1:31" ht="16.149999999999999" customHeight="1" x14ac:dyDescent="0.25">
      <c r="A17" s="13">
        <v>12</v>
      </c>
      <c r="B17" s="14" t="s">
        <v>44</v>
      </c>
      <c r="C17" s="13">
        <v>50</v>
      </c>
      <c r="D17" s="15">
        <v>0.2334</v>
      </c>
      <c r="E17" s="16">
        <v>0.93</v>
      </c>
      <c r="F17" s="16">
        <v>1.5193873200000001</v>
      </c>
      <c r="G17" s="16">
        <f t="shared" si="1"/>
        <v>0.58938732000000005</v>
      </c>
      <c r="H17" s="16">
        <v>9.7416666666666671</v>
      </c>
      <c r="I17" s="16">
        <v>9.7444500000000005</v>
      </c>
      <c r="J17" s="16">
        <f t="shared" si="2"/>
        <v>2.7833333333333599E-3</v>
      </c>
      <c r="K17" s="16">
        <v>0</v>
      </c>
      <c r="L17" s="16">
        <v>0</v>
      </c>
      <c r="M17" s="16">
        <f t="shared" si="4"/>
        <v>0</v>
      </c>
      <c r="N17" s="16">
        <v>0</v>
      </c>
      <c r="O17" s="16">
        <v>0</v>
      </c>
      <c r="P17" s="16">
        <f t="shared" si="5"/>
        <v>0</v>
      </c>
      <c r="Q17" s="16">
        <v>0</v>
      </c>
      <c r="R17" s="16">
        <v>0</v>
      </c>
      <c r="S17" s="16">
        <f t="shared" si="6"/>
        <v>0</v>
      </c>
      <c r="T17" s="16">
        <v>0</v>
      </c>
      <c r="U17" s="16">
        <v>0</v>
      </c>
      <c r="V17" s="16">
        <f t="shared" si="7"/>
        <v>0</v>
      </c>
      <c r="W17" s="16">
        <f t="shared" si="8"/>
        <v>9.7416666666666671</v>
      </c>
      <c r="X17" s="16">
        <f t="shared" si="9"/>
        <v>9.7444500000000005</v>
      </c>
      <c r="Y17" s="16">
        <f t="shared" si="10"/>
        <v>2.7833333333333599E-3</v>
      </c>
      <c r="Z17" s="17"/>
      <c r="AA17" s="17"/>
      <c r="AB17" s="17"/>
      <c r="AC17" s="17"/>
      <c r="AD17" s="17"/>
      <c r="AE17" s="17"/>
    </row>
    <row r="18" spans="1:31" ht="16.149999999999999" customHeight="1" x14ac:dyDescent="0.25">
      <c r="A18" s="13">
        <v>13</v>
      </c>
      <c r="B18" s="14" t="s">
        <v>45</v>
      </c>
      <c r="C18" s="13">
        <v>725</v>
      </c>
      <c r="D18" s="15">
        <v>0.2334</v>
      </c>
      <c r="E18" s="16">
        <v>39.21</v>
      </c>
      <c r="F18" s="16">
        <v>35.411570301600001</v>
      </c>
      <c r="G18" s="16">
        <f t="shared" si="1"/>
        <v>-3.7984296983999997</v>
      </c>
      <c r="H18" s="16">
        <v>47.55</v>
      </c>
      <c r="I18" s="16">
        <v>47.553305077800005</v>
      </c>
      <c r="J18" s="16">
        <f t="shared" si="2"/>
        <v>3.3050778000074388E-3</v>
      </c>
      <c r="K18" s="16">
        <v>0</v>
      </c>
      <c r="L18" s="16">
        <v>0</v>
      </c>
      <c r="M18" s="16">
        <f t="shared" si="4"/>
        <v>0</v>
      </c>
      <c r="N18" s="16">
        <v>0</v>
      </c>
      <c r="O18" s="16">
        <v>0</v>
      </c>
      <c r="P18" s="16">
        <f t="shared" si="5"/>
        <v>0</v>
      </c>
      <c r="Q18" s="16">
        <v>0</v>
      </c>
      <c r="R18" s="16">
        <v>0</v>
      </c>
      <c r="S18" s="16">
        <f t="shared" si="6"/>
        <v>0</v>
      </c>
      <c r="T18" s="16">
        <v>0</v>
      </c>
      <c r="U18" s="16">
        <v>0</v>
      </c>
      <c r="V18" s="16">
        <f t="shared" si="7"/>
        <v>0</v>
      </c>
      <c r="W18" s="16">
        <f t="shared" si="8"/>
        <v>47.55</v>
      </c>
      <c r="X18" s="16">
        <f t="shared" si="9"/>
        <v>47.553305077800005</v>
      </c>
      <c r="Y18" s="16">
        <f t="shared" si="10"/>
        <v>3.3050778000074388E-3</v>
      </c>
      <c r="Z18" s="17"/>
      <c r="AA18" s="17"/>
      <c r="AB18" s="17"/>
      <c r="AC18" s="17"/>
      <c r="AD18" s="17"/>
      <c r="AE18" s="17"/>
    </row>
    <row r="19" spans="1:31" ht="16.149999999999999" customHeight="1" x14ac:dyDescent="0.25">
      <c r="A19" s="13">
        <v>14</v>
      </c>
      <c r="B19" s="14" t="s">
        <v>46</v>
      </c>
      <c r="C19" s="13">
        <v>20</v>
      </c>
      <c r="D19" s="15">
        <v>0.2334</v>
      </c>
      <c r="E19" s="16">
        <v>0.1</v>
      </c>
      <c r="F19" s="16">
        <v>-2.6672952000000002E-3</v>
      </c>
      <c r="G19" s="16">
        <f t="shared" si="1"/>
        <v>-0.10266729520000001</v>
      </c>
      <c r="H19" s="16">
        <v>2.6333333333333337</v>
      </c>
      <c r="I19" s="16">
        <v>2.6296398443999998</v>
      </c>
      <c r="J19" s="16">
        <f t="shared" si="2"/>
        <v>-3.6934889333339882E-3</v>
      </c>
      <c r="K19" s="16">
        <v>0</v>
      </c>
      <c r="L19" s="16">
        <v>0</v>
      </c>
      <c r="M19" s="16">
        <f t="shared" si="4"/>
        <v>0</v>
      </c>
      <c r="N19" s="16">
        <v>0</v>
      </c>
      <c r="O19" s="16">
        <v>0</v>
      </c>
      <c r="P19" s="16">
        <f t="shared" si="5"/>
        <v>0</v>
      </c>
      <c r="Q19" s="16">
        <v>0</v>
      </c>
      <c r="R19" s="16">
        <v>0</v>
      </c>
      <c r="S19" s="16">
        <f t="shared" si="6"/>
        <v>0</v>
      </c>
      <c r="T19" s="16">
        <v>0</v>
      </c>
      <c r="U19" s="16">
        <v>0</v>
      </c>
      <c r="V19" s="16">
        <f t="shared" si="7"/>
        <v>0</v>
      </c>
      <c r="W19" s="16">
        <f t="shared" si="8"/>
        <v>2.6333333333333337</v>
      </c>
      <c r="X19" s="16">
        <f t="shared" si="9"/>
        <v>2.6296398443999998</v>
      </c>
      <c r="Y19" s="16">
        <f t="shared" si="10"/>
        <v>-3.6934889333339882E-3</v>
      </c>
      <c r="Z19" s="17"/>
      <c r="AA19" s="17"/>
      <c r="AB19" s="17"/>
      <c r="AC19" s="17"/>
      <c r="AD19" s="17"/>
      <c r="AE19" s="17"/>
    </row>
    <row r="20" spans="1:31" ht="16.149999999999999" customHeight="1" x14ac:dyDescent="0.25">
      <c r="A20" s="13">
        <v>15</v>
      </c>
      <c r="B20" s="14" t="s">
        <v>47</v>
      </c>
      <c r="C20" s="13">
        <v>1</v>
      </c>
      <c r="D20" s="15">
        <v>0.2334</v>
      </c>
      <c r="E20" s="16">
        <v>7.0000000000000007E-2</v>
      </c>
      <c r="F20" s="16">
        <v>6.7814369999999999E-2</v>
      </c>
      <c r="G20" s="16">
        <f t="shared" si="1"/>
        <v>-2.1856300000000078E-3</v>
      </c>
      <c r="H20" s="16">
        <v>0.35</v>
      </c>
      <c r="I20" s="16">
        <v>0.35399007780000002</v>
      </c>
      <c r="J20" s="16">
        <f t="shared" si="2"/>
        <v>3.990077800000047E-3</v>
      </c>
      <c r="K20" s="16">
        <v>0</v>
      </c>
      <c r="L20" s="16">
        <v>0</v>
      </c>
      <c r="M20" s="16">
        <f t="shared" si="4"/>
        <v>0</v>
      </c>
      <c r="N20" s="16">
        <v>0</v>
      </c>
      <c r="O20" s="16">
        <v>0</v>
      </c>
      <c r="P20" s="16">
        <f t="shared" si="5"/>
        <v>0</v>
      </c>
      <c r="Q20" s="16">
        <v>0</v>
      </c>
      <c r="R20" s="16">
        <v>0</v>
      </c>
      <c r="S20" s="16">
        <f t="shared" si="6"/>
        <v>0</v>
      </c>
      <c r="T20" s="16">
        <v>0</v>
      </c>
      <c r="U20" s="16">
        <v>0</v>
      </c>
      <c r="V20" s="16">
        <f t="shared" si="7"/>
        <v>0</v>
      </c>
      <c r="W20" s="16">
        <f t="shared" si="8"/>
        <v>0.35</v>
      </c>
      <c r="X20" s="16">
        <f t="shared" si="9"/>
        <v>0.35399007780000002</v>
      </c>
      <c r="Y20" s="16">
        <f t="shared" si="10"/>
        <v>3.990077800000047E-3</v>
      </c>
      <c r="Z20" s="17"/>
      <c r="AA20" s="17"/>
      <c r="AB20" s="17"/>
      <c r="AC20" s="17"/>
      <c r="AD20" s="17"/>
      <c r="AE20" s="17"/>
    </row>
    <row r="21" spans="1:31" ht="16.149999999999999" customHeight="1" x14ac:dyDescent="0.25">
      <c r="A21" s="13">
        <v>16</v>
      </c>
      <c r="B21" s="18" t="s">
        <v>48</v>
      </c>
      <c r="C21" s="19">
        <f>SUM(C15:C20)</f>
        <v>1656</v>
      </c>
      <c r="D21" s="15"/>
      <c r="E21" s="21">
        <f>SUM(E15:E20)</f>
        <v>56.47</v>
      </c>
      <c r="F21" s="21">
        <f t="shared" ref="F21:Y21" si="13">SUM(F15:F20)</f>
        <v>49.915958895600006</v>
      </c>
      <c r="G21" s="21">
        <f t="shared" si="13"/>
        <v>-6.5540411044000013</v>
      </c>
      <c r="H21" s="21">
        <f t="shared" si="13"/>
        <v>109.55833333333332</v>
      </c>
      <c r="I21" s="21">
        <f t="shared" si="13"/>
        <v>109.56768507780001</v>
      </c>
      <c r="J21" s="21">
        <f t="shared" si="13"/>
        <v>9.3517444666745275E-3</v>
      </c>
      <c r="K21" s="21">
        <f t="shared" si="13"/>
        <v>0</v>
      </c>
      <c r="L21" s="21">
        <f t="shared" si="13"/>
        <v>0</v>
      </c>
      <c r="M21" s="21">
        <f t="shared" si="13"/>
        <v>0</v>
      </c>
      <c r="N21" s="21">
        <f t="shared" si="13"/>
        <v>0</v>
      </c>
      <c r="O21" s="21">
        <f t="shared" si="13"/>
        <v>0</v>
      </c>
      <c r="P21" s="21">
        <f t="shared" si="13"/>
        <v>0</v>
      </c>
      <c r="Q21" s="21">
        <f t="shared" si="13"/>
        <v>0</v>
      </c>
      <c r="R21" s="21">
        <f t="shared" si="13"/>
        <v>0</v>
      </c>
      <c r="S21" s="21">
        <f t="shared" si="13"/>
        <v>0</v>
      </c>
      <c r="T21" s="21">
        <f t="shared" si="13"/>
        <v>0</v>
      </c>
      <c r="U21" s="21">
        <f t="shared" si="13"/>
        <v>0</v>
      </c>
      <c r="V21" s="21">
        <f t="shared" si="13"/>
        <v>0</v>
      </c>
      <c r="W21" s="21">
        <f t="shared" si="13"/>
        <v>109.55833333333332</v>
      </c>
      <c r="X21" s="21">
        <f t="shared" si="13"/>
        <v>109.56768507780001</v>
      </c>
      <c r="Y21" s="21">
        <f t="shared" si="13"/>
        <v>9.3517444666745275E-3</v>
      </c>
      <c r="Z21" s="17"/>
      <c r="AA21" s="17"/>
      <c r="AB21" s="17"/>
      <c r="AC21" s="17"/>
      <c r="AD21" s="17"/>
      <c r="AE21" s="17"/>
    </row>
    <row r="22" spans="1:31" ht="16.149999999999999" customHeight="1" x14ac:dyDescent="0.25">
      <c r="A22" s="13">
        <v>17</v>
      </c>
      <c r="B22" s="14" t="s">
        <v>49</v>
      </c>
      <c r="C22" s="13">
        <v>141.6</v>
      </c>
      <c r="D22" s="15">
        <v>0.2334</v>
      </c>
      <c r="E22" s="16">
        <v>8.81</v>
      </c>
      <c r="F22" s="16">
        <v>8.0455313999999998</v>
      </c>
      <c r="G22" s="16">
        <f t="shared" si="1"/>
        <v>-0.76446860000000072</v>
      </c>
      <c r="H22" s="16">
        <v>12.6</v>
      </c>
      <c r="I22" s="16">
        <v>12.597765000000001</v>
      </c>
      <c r="J22" s="16">
        <f t="shared" si="2"/>
        <v>-2.2349999999988768E-3</v>
      </c>
      <c r="K22" s="16">
        <v>0</v>
      </c>
      <c r="L22" s="16">
        <v>0</v>
      </c>
      <c r="M22" s="16">
        <f t="shared" si="4"/>
        <v>0</v>
      </c>
      <c r="N22" s="16">
        <v>0</v>
      </c>
      <c r="O22" s="16">
        <v>0</v>
      </c>
      <c r="P22" s="16">
        <f t="shared" si="5"/>
        <v>0</v>
      </c>
      <c r="Q22" s="16">
        <v>0</v>
      </c>
      <c r="R22" s="16">
        <v>0</v>
      </c>
      <c r="S22" s="16">
        <f t="shared" si="6"/>
        <v>0</v>
      </c>
      <c r="T22" s="16">
        <v>0</v>
      </c>
      <c r="U22" s="16">
        <v>0</v>
      </c>
      <c r="V22" s="16">
        <f t="shared" si="7"/>
        <v>0</v>
      </c>
      <c r="W22" s="16">
        <f t="shared" si="8"/>
        <v>12.6</v>
      </c>
      <c r="X22" s="16">
        <f t="shared" si="9"/>
        <v>12.597765000000001</v>
      </c>
      <c r="Y22" s="16">
        <f t="shared" si="10"/>
        <v>-2.2349999999988768E-3</v>
      </c>
      <c r="Z22" s="17"/>
      <c r="AA22" s="17"/>
      <c r="AB22" s="17"/>
      <c r="AC22" s="17"/>
      <c r="AD22" s="17"/>
      <c r="AE22" s="17"/>
    </row>
    <row r="23" spans="1:31" ht="16.149999999999999" customHeight="1" x14ac:dyDescent="0.25">
      <c r="A23" s="13">
        <v>18</v>
      </c>
      <c r="B23" s="18" t="s">
        <v>50</v>
      </c>
      <c r="C23" s="19">
        <f>C22+C21+C14</f>
        <v>5207.6000000000004</v>
      </c>
      <c r="D23" s="15"/>
      <c r="E23" s="21">
        <f>E22+E21+E14</f>
        <v>479.9</v>
      </c>
      <c r="F23" s="21">
        <f t="shared" ref="F23:Y23" si="14">F22+F21+F14</f>
        <v>467.92562611560004</v>
      </c>
      <c r="G23" s="21">
        <f t="shared" si="14"/>
        <v>-11.9743738844</v>
      </c>
      <c r="H23" s="21">
        <f t="shared" si="14"/>
        <v>599.93333333333362</v>
      </c>
      <c r="I23" s="21">
        <f t="shared" si="14"/>
        <v>599.9449749222</v>
      </c>
      <c r="J23" s="21">
        <f t="shared" si="14"/>
        <v>1.164158886637956E-2</v>
      </c>
      <c r="K23" s="21">
        <f t="shared" si="14"/>
        <v>1463.5739999999998</v>
      </c>
      <c r="L23" s="21">
        <f t="shared" si="14"/>
        <v>1442.6673487025998</v>
      </c>
      <c r="M23" s="21">
        <f t="shared" si="14"/>
        <v>-20.906651297399875</v>
      </c>
      <c r="N23" s="21">
        <f t="shared" si="14"/>
        <v>0</v>
      </c>
      <c r="O23" s="21">
        <f t="shared" si="14"/>
        <v>0</v>
      </c>
      <c r="P23" s="21">
        <f t="shared" si="14"/>
        <v>0</v>
      </c>
      <c r="Q23" s="21">
        <f t="shared" si="14"/>
        <v>0</v>
      </c>
      <c r="R23" s="21">
        <f t="shared" si="14"/>
        <v>0</v>
      </c>
      <c r="S23" s="21">
        <f t="shared" si="14"/>
        <v>0</v>
      </c>
      <c r="T23" s="21">
        <f t="shared" si="14"/>
        <v>0</v>
      </c>
      <c r="U23" s="21">
        <f t="shared" si="14"/>
        <v>0</v>
      </c>
      <c r="V23" s="21">
        <f t="shared" si="14"/>
        <v>0</v>
      </c>
      <c r="W23" s="21">
        <f t="shared" si="14"/>
        <v>2063.5073333333335</v>
      </c>
      <c r="X23" s="21">
        <f t="shared" si="14"/>
        <v>2042.6123236248</v>
      </c>
      <c r="Y23" s="21">
        <f t="shared" si="14"/>
        <v>-20.895009708533497</v>
      </c>
      <c r="Z23" s="17"/>
      <c r="AA23" s="17"/>
      <c r="AB23" s="17"/>
      <c r="AC23" s="17"/>
      <c r="AD23" s="17"/>
      <c r="AE23" s="17"/>
    </row>
    <row r="24" spans="1:31" ht="16.149999999999999" customHeight="1" x14ac:dyDescent="0.25">
      <c r="A24" s="13">
        <v>19</v>
      </c>
      <c r="B24" s="14" t="s">
        <v>51</v>
      </c>
      <c r="C24" s="13">
        <v>2100</v>
      </c>
      <c r="D24" s="15">
        <v>3.2000000000000001E-2</v>
      </c>
      <c r="E24" s="16">
        <v>40.130000000000003</v>
      </c>
      <c r="F24" s="16">
        <v>29.402277999999999</v>
      </c>
      <c r="G24" s="16">
        <f t="shared" si="1"/>
        <v>-10.727722000000004</v>
      </c>
      <c r="H24" s="16">
        <v>27.025000000000002</v>
      </c>
      <c r="I24" s="16">
        <v>22.424430999999998</v>
      </c>
      <c r="J24" s="16">
        <f t="shared" si="2"/>
        <v>-4.6005690000000037</v>
      </c>
      <c r="K24" s="16">
        <f>2.62*E24</f>
        <v>105.14060000000001</v>
      </c>
      <c r="L24" s="22">
        <v>99.703121999999993</v>
      </c>
      <c r="M24" s="16">
        <f t="shared" si="4"/>
        <v>-5.4374780000000129</v>
      </c>
      <c r="N24" s="16">
        <v>0</v>
      </c>
      <c r="O24" s="16">
        <v>0</v>
      </c>
      <c r="P24" s="16">
        <f t="shared" si="5"/>
        <v>0</v>
      </c>
      <c r="Q24" s="16">
        <v>0</v>
      </c>
      <c r="R24" s="16">
        <v>0</v>
      </c>
      <c r="S24" s="16">
        <f t="shared" si="6"/>
        <v>0</v>
      </c>
      <c r="T24" s="16">
        <v>0</v>
      </c>
      <c r="U24" s="16">
        <v>0</v>
      </c>
      <c r="V24" s="16">
        <f t="shared" si="7"/>
        <v>0</v>
      </c>
      <c r="W24" s="16">
        <f t="shared" si="8"/>
        <v>132.16560000000001</v>
      </c>
      <c r="X24" s="16">
        <f t="shared" si="9"/>
        <v>122.12755299999999</v>
      </c>
      <c r="Y24" s="16">
        <f t="shared" si="10"/>
        <v>-10.038047000000017</v>
      </c>
      <c r="Z24" s="17"/>
      <c r="AA24" s="17"/>
      <c r="AB24" s="17"/>
      <c r="AC24" s="17"/>
      <c r="AD24" s="17"/>
      <c r="AE24" s="17"/>
    </row>
    <row r="25" spans="1:31" ht="16.149999999999999" customHeight="1" x14ac:dyDescent="0.25">
      <c r="A25" s="13">
        <v>20</v>
      </c>
      <c r="B25" s="14" t="s">
        <v>52</v>
      </c>
      <c r="C25" s="13">
        <v>1000</v>
      </c>
      <c r="D25" s="15">
        <v>0.1076</v>
      </c>
      <c r="E25" s="16">
        <v>58.59</v>
      </c>
      <c r="F25" s="16">
        <v>65.654619999999994</v>
      </c>
      <c r="G25" s="16">
        <f t="shared" si="1"/>
        <v>7.0646199999999908</v>
      </c>
      <c r="H25" s="16">
        <v>59.283333333333339</v>
      </c>
      <c r="I25" s="16">
        <v>115.995636</v>
      </c>
      <c r="J25" s="16">
        <f t="shared" si="2"/>
        <v>56.712302666666666</v>
      </c>
      <c r="K25" s="16">
        <f>3*E25</f>
        <v>175.77</v>
      </c>
      <c r="L25" s="22">
        <v>361.27901400000002</v>
      </c>
      <c r="M25" s="16">
        <f t="shared" si="4"/>
        <v>185.50901400000001</v>
      </c>
      <c r="N25" s="16">
        <v>0</v>
      </c>
      <c r="O25" s="16">
        <v>0</v>
      </c>
      <c r="P25" s="16">
        <f t="shared" si="5"/>
        <v>0</v>
      </c>
      <c r="Q25" s="16">
        <v>0</v>
      </c>
      <c r="R25" s="16">
        <v>0</v>
      </c>
      <c r="S25" s="16">
        <f t="shared" si="6"/>
        <v>0</v>
      </c>
      <c r="T25" s="16">
        <v>0</v>
      </c>
      <c r="U25" s="16">
        <v>0</v>
      </c>
      <c r="V25" s="16">
        <f t="shared" si="7"/>
        <v>0</v>
      </c>
      <c r="W25" s="16">
        <f t="shared" si="8"/>
        <v>235.05333333333334</v>
      </c>
      <c r="X25" s="16">
        <f t="shared" si="9"/>
        <v>477.27465000000001</v>
      </c>
      <c r="Y25" s="16">
        <f t="shared" si="10"/>
        <v>242.22131666666667</v>
      </c>
      <c r="Z25" s="17"/>
      <c r="AA25" s="17"/>
      <c r="AB25" s="17"/>
      <c r="AC25" s="17"/>
      <c r="AD25" s="17"/>
      <c r="AE25" s="17"/>
    </row>
    <row r="26" spans="1:31" ht="16.149999999999999" customHeight="1" x14ac:dyDescent="0.25">
      <c r="A26" s="13">
        <v>21</v>
      </c>
      <c r="B26" s="14" t="s">
        <v>53</v>
      </c>
      <c r="C26" s="13">
        <v>1000</v>
      </c>
      <c r="D26" s="15">
        <v>4.9000000000000002E-2</v>
      </c>
      <c r="E26" s="16">
        <v>26.59</v>
      </c>
      <c r="F26" s="16">
        <v>25.237634</v>
      </c>
      <c r="G26" s="16">
        <f t="shared" si="1"/>
        <v>-1.352366</v>
      </c>
      <c r="H26" s="16">
        <v>42.325000000000003</v>
      </c>
      <c r="I26" s="16">
        <v>43.635002999999998</v>
      </c>
      <c r="J26" s="16">
        <f t="shared" si="2"/>
        <v>1.3100029999999947</v>
      </c>
      <c r="K26" s="16">
        <f>3.01*E26</f>
        <v>80.035899999999998</v>
      </c>
      <c r="L26" s="22">
        <v>133.75969599999999</v>
      </c>
      <c r="M26" s="16">
        <f t="shared" si="4"/>
        <v>53.723795999999993</v>
      </c>
      <c r="N26" s="16">
        <v>0</v>
      </c>
      <c r="O26" s="16">
        <v>0</v>
      </c>
      <c r="P26" s="16">
        <f t="shared" si="5"/>
        <v>0</v>
      </c>
      <c r="Q26" s="16">
        <v>0</v>
      </c>
      <c r="R26" s="16">
        <v>0</v>
      </c>
      <c r="S26" s="16">
        <f t="shared" si="6"/>
        <v>0</v>
      </c>
      <c r="T26" s="16">
        <v>0</v>
      </c>
      <c r="U26" s="16">
        <v>0</v>
      </c>
      <c r="V26" s="16">
        <f t="shared" si="7"/>
        <v>0</v>
      </c>
      <c r="W26" s="16">
        <f t="shared" si="8"/>
        <v>122.3609</v>
      </c>
      <c r="X26" s="16">
        <f t="shared" si="9"/>
        <v>177.394699</v>
      </c>
      <c r="Y26" s="16">
        <f t="shared" si="10"/>
        <v>55.033798999999988</v>
      </c>
      <c r="Z26" s="17"/>
      <c r="AA26" s="17"/>
      <c r="AB26" s="17"/>
      <c r="AC26" s="17"/>
      <c r="AD26" s="17"/>
      <c r="AE26" s="17"/>
    </row>
    <row r="27" spans="1:31" ht="16.149999999999999" customHeight="1" x14ac:dyDescent="0.25">
      <c r="A27" s="13">
        <v>22</v>
      </c>
      <c r="B27" s="14" t="s">
        <v>54</v>
      </c>
      <c r="C27" s="13">
        <v>2000</v>
      </c>
      <c r="D27" s="15">
        <v>2.1000000000000001E-2</v>
      </c>
      <c r="E27" s="16">
        <v>22.67</v>
      </c>
      <c r="F27" s="16">
        <v>24.053991</v>
      </c>
      <c r="G27" s="16">
        <f t="shared" si="1"/>
        <v>1.3839909999999982</v>
      </c>
      <c r="H27" s="16">
        <v>17.066666666666666</v>
      </c>
      <c r="I27" s="16">
        <v>21.289383999999998</v>
      </c>
      <c r="J27" s="16">
        <f t="shared" si="2"/>
        <v>4.2227173333333319</v>
      </c>
      <c r="K27" s="16">
        <f>1.73*E27</f>
        <v>39.219100000000005</v>
      </c>
      <c r="L27" s="22">
        <v>40.771514000000003</v>
      </c>
      <c r="M27" s="16">
        <f t="shared" si="4"/>
        <v>1.5524139999999989</v>
      </c>
      <c r="N27" s="16">
        <v>0</v>
      </c>
      <c r="O27" s="16">
        <v>0</v>
      </c>
      <c r="P27" s="16">
        <f t="shared" si="5"/>
        <v>0</v>
      </c>
      <c r="Q27" s="16">
        <v>0</v>
      </c>
      <c r="R27" s="16">
        <v>0</v>
      </c>
      <c r="S27" s="16">
        <f t="shared" si="6"/>
        <v>0</v>
      </c>
      <c r="T27" s="16">
        <v>0</v>
      </c>
      <c r="U27" s="16">
        <v>0</v>
      </c>
      <c r="V27" s="16">
        <f t="shared" si="7"/>
        <v>0</v>
      </c>
      <c r="W27" s="16">
        <f t="shared" si="8"/>
        <v>56.285766666666674</v>
      </c>
      <c r="X27" s="16">
        <f t="shared" si="9"/>
        <v>62.060898000000002</v>
      </c>
      <c r="Y27" s="16">
        <f t="shared" si="10"/>
        <v>5.7751313333333307</v>
      </c>
      <c r="Z27" s="17"/>
      <c r="AA27" s="17"/>
      <c r="AB27" s="17"/>
      <c r="AC27" s="17"/>
      <c r="AD27" s="17"/>
      <c r="AE27" s="17"/>
    </row>
    <row r="28" spans="1:31" ht="16.149999999999999" customHeight="1" x14ac:dyDescent="0.25">
      <c r="A28" s="13">
        <v>23</v>
      </c>
      <c r="B28" s="14" t="s">
        <v>55</v>
      </c>
      <c r="C28" s="13">
        <v>500</v>
      </c>
      <c r="D28" s="15">
        <v>3.3700000000000001E-2</v>
      </c>
      <c r="E28" s="16">
        <v>9.2899999999999991</v>
      </c>
      <c r="F28" s="16">
        <v>6.9656140000000004</v>
      </c>
      <c r="G28" s="16">
        <f t="shared" si="1"/>
        <v>-2.3243859999999987</v>
      </c>
      <c r="H28" s="16">
        <v>7.8500000000000005</v>
      </c>
      <c r="I28" s="16">
        <v>5.3962289999999999</v>
      </c>
      <c r="J28" s="16">
        <f t="shared" si="2"/>
        <v>-2.4537710000000006</v>
      </c>
      <c r="K28" s="16">
        <f>2.58*E28</f>
        <v>23.9682</v>
      </c>
      <c r="L28" s="22">
        <v>23.174599000000001</v>
      </c>
      <c r="M28" s="16">
        <f t="shared" si="4"/>
        <v>-0.79360099999999889</v>
      </c>
      <c r="N28" s="16">
        <v>0</v>
      </c>
      <c r="O28" s="16">
        <v>0</v>
      </c>
      <c r="P28" s="16">
        <f t="shared" si="5"/>
        <v>0</v>
      </c>
      <c r="Q28" s="16">
        <v>0</v>
      </c>
      <c r="R28" s="16">
        <v>0</v>
      </c>
      <c r="S28" s="16">
        <f t="shared" si="6"/>
        <v>0</v>
      </c>
      <c r="T28" s="16">
        <v>0</v>
      </c>
      <c r="U28" s="16">
        <v>0</v>
      </c>
      <c r="V28" s="16">
        <f t="shared" si="7"/>
        <v>0</v>
      </c>
      <c r="W28" s="16">
        <f t="shared" si="8"/>
        <v>31.818200000000001</v>
      </c>
      <c r="X28" s="16">
        <f t="shared" si="9"/>
        <v>28.570827999999999</v>
      </c>
      <c r="Y28" s="16">
        <f t="shared" si="10"/>
        <v>-3.2473719999999995</v>
      </c>
      <c r="Z28" s="17"/>
      <c r="AA28" s="17"/>
      <c r="AB28" s="17"/>
      <c r="AC28" s="17"/>
      <c r="AD28" s="17"/>
      <c r="AE28" s="17"/>
    </row>
    <row r="29" spans="1:31" ht="16.149999999999999" customHeight="1" x14ac:dyDescent="0.25">
      <c r="A29" s="13">
        <v>24</v>
      </c>
      <c r="B29" s="14" t="s">
        <v>56</v>
      </c>
      <c r="C29" s="13">
        <v>2400</v>
      </c>
      <c r="D29" s="15">
        <v>2.3800000000000002E-2</v>
      </c>
      <c r="E29" s="16">
        <v>0</v>
      </c>
      <c r="F29" s="16">
        <v>19.580082999999998</v>
      </c>
      <c r="G29" s="16">
        <f t="shared" si="1"/>
        <v>19.580082999999998</v>
      </c>
      <c r="H29" s="16">
        <v>0</v>
      </c>
      <c r="I29" s="16">
        <v>48.362648</v>
      </c>
      <c r="J29" s="16">
        <f t="shared" si="2"/>
        <v>48.362648</v>
      </c>
      <c r="K29" s="16">
        <v>0</v>
      </c>
      <c r="L29" s="16">
        <v>106.467354</v>
      </c>
      <c r="M29" s="16">
        <f t="shared" si="4"/>
        <v>106.467354</v>
      </c>
      <c r="N29" s="16">
        <v>0</v>
      </c>
      <c r="O29" s="16">
        <v>0</v>
      </c>
      <c r="P29" s="16">
        <f t="shared" si="5"/>
        <v>0</v>
      </c>
      <c r="Q29" s="16">
        <v>0</v>
      </c>
      <c r="R29" s="16">
        <v>0</v>
      </c>
      <c r="S29" s="16">
        <f t="shared" si="6"/>
        <v>0</v>
      </c>
      <c r="T29" s="16">
        <v>0</v>
      </c>
      <c r="U29" s="16">
        <v>0</v>
      </c>
      <c r="V29" s="16">
        <f t="shared" si="7"/>
        <v>0</v>
      </c>
      <c r="W29" s="16">
        <f t="shared" si="8"/>
        <v>0</v>
      </c>
      <c r="X29" s="16">
        <f t="shared" si="9"/>
        <v>154.83000200000001</v>
      </c>
      <c r="Y29" s="16">
        <f t="shared" si="10"/>
        <v>154.83000200000001</v>
      </c>
      <c r="Z29" s="17"/>
      <c r="AA29" s="17"/>
      <c r="AB29" s="17"/>
      <c r="AC29" s="17"/>
      <c r="AD29" s="17"/>
      <c r="AE29" s="17"/>
    </row>
    <row r="30" spans="1:31" ht="16.149999999999999" customHeight="1" x14ac:dyDescent="0.25">
      <c r="A30" s="13">
        <v>25</v>
      </c>
      <c r="B30" s="14" t="s">
        <v>57</v>
      </c>
      <c r="C30" s="13">
        <v>1500</v>
      </c>
      <c r="D30" s="15">
        <v>1.34E-2</v>
      </c>
      <c r="E30" s="16">
        <v>0</v>
      </c>
      <c r="F30" s="16">
        <v>10.279529</v>
      </c>
      <c r="G30" s="16">
        <f t="shared" si="1"/>
        <v>10.279529</v>
      </c>
      <c r="H30" s="16">
        <v>0</v>
      </c>
      <c r="I30" s="16">
        <v>20.175471999999999</v>
      </c>
      <c r="J30" s="16">
        <f t="shared" si="2"/>
        <v>20.175471999999999</v>
      </c>
      <c r="K30" s="16">
        <v>0</v>
      </c>
      <c r="L30" s="16">
        <v>34.738602999999998</v>
      </c>
      <c r="M30" s="16">
        <f t="shared" si="4"/>
        <v>34.738602999999998</v>
      </c>
      <c r="N30" s="16">
        <v>0</v>
      </c>
      <c r="O30" s="16">
        <v>0</v>
      </c>
      <c r="P30" s="16">
        <f t="shared" si="5"/>
        <v>0</v>
      </c>
      <c r="Q30" s="16">
        <v>0</v>
      </c>
      <c r="R30" s="16">
        <v>0</v>
      </c>
      <c r="S30" s="16">
        <f t="shared" si="6"/>
        <v>0</v>
      </c>
      <c r="T30" s="16">
        <v>0</v>
      </c>
      <c r="U30" s="16">
        <v>0</v>
      </c>
      <c r="V30" s="16">
        <f t="shared" si="7"/>
        <v>0</v>
      </c>
      <c r="W30" s="16">
        <f t="shared" si="8"/>
        <v>0</v>
      </c>
      <c r="X30" s="16">
        <f t="shared" si="9"/>
        <v>54.914074999999997</v>
      </c>
      <c r="Y30" s="16">
        <f t="shared" si="10"/>
        <v>54.914074999999997</v>
      </c>
      <c r="Z30" s="17"/>
      <c r="AA30" s="17"/>
      <c r="AB30" s="17"/>
      <c r="AC30" s="17"/>
      <c r="AD30" s="17"/>
      <c r="AE30" s="17"/>
    </row>
    <row r="31" spans="1:31" ht="16.149999999999999" customHeight="1" x14ac:dyDescent="0.25">
      <c r="A31" s="13">
        <v>26</v>
      </c>
      <c r="B31" s="14" t="s">
        <v>58</v>
      </c>
      <c r="C31" s="13">
        <v>630</v>
      </c>
      <c r="D31" s="15">
        <v>1.7299999999999999E-2</v>
      </c>
      <c r="E31" s="16">
        <v>3.21</v>
      </c>
      <c r="F31" s="16">
        <v>3.4614600000000002</v>
      </c>
      <c r="G31" s="16">
        <f t="shared" si="1"/>
        <v>0.25146000000000024</v>
      </c>
      <c r="H31" s="16">
        <v>4.3250000000000002</v>
      </c>
      <c r="I31" s="16">
        <v>2.8738290000000002</v>
      </c>
      <c r="J31" s="16">
        <f t="shared" si="2"/>
        <v>-1.451171</v>
      </c>
      <c r="K31" s="16">
        <f>2.62*E31</f>
        <v>8.4101999999999997</v>
      </c>
      <c r="L31" s="16">
        <v>9.5231490000000001</v>
      </c>
      <c r="M31" s="16">
        <f t="shared" si="4"/>
        <v>1.1129490000000004</v>
      </c>
      <c r="N31" s="16">
        <v>0</v>
      </c>
      <c r="O31" s="16">
        <v>0</v>
      </c>
      <c r="P31" s="16">
        <f t="shared" si="5"/>
        <v>0</v>
      </c>
      <c r="Q31" s="16">
        <v>0</v>
      </c>
      <c r="R31" s="16">
        <v>0</v>
      </c>
      <c r="S31" s="16">
        <f t="shared" si="6"/>
        <v>0</v>
      </c>
      <c r="T31" s="16">
        <v>0</v>
      </c>
      <c r="U31" s="16">
        <v>0</v>
      </c>
      <c r="V31" s="16">
        <f t="shared" si="7"/>
        <v>0</v>
      </c>
      <c r="W31" s="16">
        <f t="shared" si="8"/>
        <v>12.735199999999999</v>
      </c>
      <c r="X31" s="16">
        <f t="shared" si="9"/>
        <v>12.396978000000001</v>
      </c>
      <c r="Y31" s="16">
        <f t="shared" si="10"/>
        <v>-0.33822199999999958</v>
      </c>
      <c r="Z31" s="17"/>
      <c r="AA31" s="17"/>
      <c r="AB31" s="17"/>
      <c r="AC31" s="17"/>
      <c r="AD31" s="17"/>
      <c r="AE31" s="17"/>
    </row>
    <row r="32" spans="1:31" ht="16.149999999999999" customHeight="1" x14ac:dyDescent="0.25">
      <c r="A32" s="13">
        <v>27</v>
      </c>
      <c r="B32" s="14" t="s">
        <v>59</v>
      </c>
      <c r="C32" s="13">
        <v>840</v>
      </c>
      <c r="D32" s="15">
        <v>2.3800000000000002E-2</v>
      </c>
      <c r="E32" s="16">
        <v>5.89</v>
      </c>
      <c r="F32" s="16">
        <v>7.2854749999999999</v>
      </c>
      <c r="G32" s="16">
        <f t="shared" si="1"/>
        <v>1.3954750000000002</v>
      </c>
      <c r="H32" s="16">
        <v>8.2083333333333321</v>
      </c>
      <c r="I32" s="16">
        <v>6.3640429999999997</v>
      </c>
      <c r="J32" s="16">
        <f t="shared" si="2"/>
        <v>-1.8442903333333325</v>
      </c>
      <c r="K32" s="16">
        <f>2.64*E32</f>
        <v>15.5496</v>
      </c>
      <c r="L32" s="16">
        <v>19.987943999999999</v>
      </c>
      <c r="M32" s="16">
        <f t="shared" si="4"/>
        <v>4.438343999999999</v>
      </c>
      <c r="N32" s="16">
        <v>0</v>
      </c>
      <c r="O32" s="16">
        <v>0</v>
      </c>
      <c r="P32" s="16">
        <f t="shared" si="5"/>
        <v>0</v>
      </c>
      <c r="Q32" s="16">
        <v>0</v>
      </c>
      <c r="R32" s="16">
        <v>0</v>
      </c>
      <c r="S32" s="16">
        <f t="shared" si="6"/>
        <v>0</v>
      </c>
      <c r="T32" s="16">
        <v>0</v>
      </c>
      <c r="U32" s="16">
        <v>0</v>
      </c>
      <c r="V32" s="16">
        <f t="shared" si="7"/>
        <v>0</v>
      </c>
      <c r="W32" s="16">
        <f t="shared" si="8"/>
        <v>23.757933333333334</v>
      </c>
      <c r="X32" s="16">
        <f t="shared" si="9"/>
        <v>26.351986999999998</v>
      </c>
      <c r="Y32" s="16">
        <f t="shared" si="10"/>
        <v>2.5940536666666665</v>
      </c>
      <c r="Z32" s="17"/>
      <c r="AA32" s="17"/>
      <c r="AB32" s="17"/>
      <c r="AC32" s="17"/>
      <c r="AD32" s="17"/>
      <c r="AE32" s="17"/>
    </row>
    <row r="33" spans="1:31" ht="16.149999999999999" customHeight="1" x14ac:dyDescent="0.25">
      <c r="A33" s="13">
        <v>28</v>
      </c>
      <c r="B33" s="14" t="s">
        <v>60</v>
      </c>
      <c r="C33" s="13">
        <v>440</v>
      </c>
      <c r="D33" s="15">
        <v>9.5999999999999992E-3</v>
      </c>
      <c r="E33" s="16">
        <v>0.84</v>
      </c>
      <c r="F33" s="16">
        <v>0.92607700000000004</v>
      </c>
      <c r="G33" s="16">
        <f t="shared" si="1"/>
        <v>8.607700000000007E-2</v>
      </c>
      <c r="H33" s="16">
        <v>0.5083333333333333</v>
      </c>
      <c r="I33" s="16">
        <v>0</v>
      </c>
      <c r="J33" s="16">
        <f t="shared" si="2"/>
        <v>-0.5083333333333333</v>
      </c>
      <c r="K33" s="16">
        <f>2.72*E33</f>
        <v>2.2848000000000002</v>
      </c>
      <c r="L33" s="16">
        <v>2.4179346077999999</v>
      </c>
      <c r="M33" s="16">
        <f t="shared" si="4"/>
        <v>0.13313460779999975</v>
      </c>
      <c r="N33" s="16">
        <v>0</v>
      </c>
      <c r="O33" s="16">
        <v>0</v>
      </c>
      <c r="P33" s="16">
        <f t="shared" si="5"/>
        <v>0</v>
      </c>
      <c r="Q33" s="16">
        <v>0</v>
      </c>
      <c r="R33" s="16">
        <v>0</v>
      </c>
      <c r="S33" s="16">
        <f t="shared" si="6"/>
        <v>0</v>
      </c>
      <c r="T33" s="16">
        <v>0</v>
      </c>
      <c r="U33" s="16">
        <v>0</v>
      </c>
      <c r="V33" s="16">
        <f t="shared" si="7"/>
        <v>0</v>
      </c>
      <c r="W33" s="16">
        <f t="shared" si="8"/>
        <v>2.7931333333333335</v>
      </c>
      <c r="X33" s="16">
        <f t="shared" si="9"/>
        <v>2.4179346077999999</v>
      </c>
      <c r="Y33" s="16">
        <f t="shared" si="10"/>
        <v>-0.37519872553333355</v>
      </c>
      <c r="Z33" s="17"/>
      <c r="AA33" s="17"/>
      <c r="AB33" s="17"/>
      <c r="AC33" s="17"/>
      <c r="AD33" s="17"/>
      <c r="AE33" s="17"/>
    </row>
    <row r="34" spans="1:31" ht="16.149999999999999" customHeight="1" x14ac:dyDescent="0.25">
      <c r="A34" s="13">
        <v>29</v>
      </c>
      <c r="B34" s="14" t="s">
        <v>61</v>
      </c>
      <c r="C34" s="51">
        <v>880</v>
      </c>
      <c r="D34" s="57">
        <v>3.0300000000000001E-2</v>
      </c>
      <c r="E34" s="50">
        <v>15.86</v>
      </c>
      <c r="F34" s="52">
        <v>16.373733000000001</v>
      </c>
      <c r="G34" s="52">
        <f>F34-E34</f>
        <v>0.51373300000000199</v>
      </c>
      <c r="H34" s="50">
        <v>0.67500000000000004</v>
      </c>
      <c r="I34" s="50">
        <v>0</v>
      </c>
      <c r="J34" s="52">
        <f>I34-H34</f>
        <v>-0.67500000000000004</v>
      </c>
      <c r="K34" s="50">
        <f>3.67*E34</f>
        <v>58.206199999999995</v>
      </c>
      <c r="L34" s="50">
        <v>57.244937999999998</v>
      </c>
      <c r="M34" s="52">
        <f>L34-K34</f>
        <v>-0.96126199999999784</v>
      </c>
      <c r="N34" s="50">
        <v>0</v>
      </c>
      <c r="O34" s="50">
        <v>0</v>
      </c>
      <c r="P34" s="52">
        <f>O34-N34</f>
        <v>0</v>
      </c>
      <c r="Q34" s="50">
        <v>0</v>
      </c>
      <c r="R34" s="50">
        <v>0</v>
      </c>
      <c r="S34" s="52">
        <f>R34-Q34</f>
        <v>0</v>
      </c>
      <c r="T34" s="50">
        <v>0</v>
      </c>
      <c r="U34" s="50">
        <v>0</v>
      </c>
      <c r="V34" s="52">
        <f>U34-T34</f>
        <v>0</v>
      </c>
      <c r="W34" s="16">
        <f t="shared" si="8"/>
        <v>58.881199999999993</v>
      </c>
      <c r="X34" s="16">
        <f t="shared" si="9"/>
        <v>57.244937999999998</v>
      </c>
      <c r="Y34" s="16">
        <f t="shared" si="10"/>
        <v>-1.6362619999999979</v>
      </c>
      <c r="Z34" s="17"/>
      <c r="AA34" s="17"/>
      <c r="AB34" s="17"/>
      <c r="AC34" s="17"/>
      <c r="AD34" s="17"/>
      <c r="AE34" s="17"/>
    </row>
    <row r="35" spans="1:31" ht="16.149999999999999" customHeight="1" x14ac:dyDescent="0.25">
      <c r="A35" s="13">
        <v>30</v>
      </c>
      <c r="B35" s="14" t="s">
        <v>62</v>
      </c>
      <c r="C35" s="51"/>
      <c r="D35" s="58"/>
      <c r="E35" s="50"/>
      <c r="F35" s="52"/>
      <c r="G35" s="52"/>
      <c r="H35" s="50"/>
      <c r="I35" s="50"/>
      <c r="J35" s="52"/>
      <c r="K35" s="50"/>
      <c r="L35" s="50"/>
      <c r="M35" s="52"/>
      <c r="N35" s="50"/>
      <c r="O35" s="50"/>
      <c r="P35" s="52"/>
      <c r="Q35" s="50"/>
      <c r="R35" s="50"/>
      <c r="S35" s="52"/>
      <c r="T35" s="50"/>
      <c r="U35" s="50"/>
      <c r="V35" s="52"/>
      <c r="W35" s="16">
        <f t="shared" si="8"/>
        <v>0</v>
      </c>
      <c r="X35" s="16">
        <f t="shared" si="9"/>
        <v>0</v>
      </c>
      <c r="Y35" s="16">
        <f t="shared" si="10"/>
        <v>0</v>
      </c>
      <c r="Z35" s="17"/>
      <c r="AA35" s="17"/>
      <c r="AB35" s="17"/>
      <c r="AC35" s="17"/>
      <c r="AD35" s="17"/>
      <c r="AE35" s="17"/>
    </row>
    <row r="36" spans="1:31" ht="25.5" x14ac:dyDescent="0.25">
      <c r="A36" s="13">
        <v>31</v>
      </c>
      <c r="B36" s="14" t="s">
        <v>182</v>
      </c>
      <c r="C36" s="13">
        <v>1000</v>
      </c>
      <c r="D36" s="15">
        <v>2.8299999999999999E-2</v>
      </c>
      <c r="E36" s="16">
        <v>0</v>
      </c>
      <c r="F36" s="16">
        <v>13.234356</v>
      </c>
      <c r="G36" s="16">
        <f>F36-E36</f>
        <v>13.234356</v>
      </c>
      <c r="H36" s="16">
        <v>0</v>
      </c>
      <c r="I36" s="16">
        <v>29.854939000000002</v>
      </c>
      <c r="J36" s="16">
        <f>I36-H36</f>
        <v>29.854939000000002</v>
      </c>
      <c r="K36" s="16">
        <v>0</v>
      </c>
      <c r="L36" s="16">
        <v>55.241087999999998</v>
      </c>
      <c r="M36" s="16">
        <f>L36-K36</f>
        <v>55.241087999999998</v>
      </c>
      <c r="N36" s="16">
        <v>0</v>
      </c>
      <c r="O36" s="16">
        <v>0</v>
      </c>
      <c r="P36" s="16">
        <f>O36-N36</f>
        <v>0</v>
      </c>
      <c r="Q36" s="16">
        <v>0</v>
      </c>
      <c r="R36" s="16">
        <v>0</v>
      </c>
      <c r="S36" s="16">
        <f>R36-Q36</f>
        <v>0</v>
      </c>
      <c r="T36" s="16">
        <v>0</v>
      </c>
      <c r="U36" s="16">
        <v>0</v>
      </c>
      <c r="V36" s="16">
        <f>U36-T36</f>
        <v>0</v>
      </c>
      <c r="W36" s="16">
        <f t="shared" si="8"/>
        <v>0</v>
      </c>
      <c r="X36" s="16">
        <f t="shared" si="9"/>
        <v>85.096026999999992</v>
      </c>
      <c r="Y36" s="16">
        <f t="shared" si="10"/>
        <v>85.096026999999992</v>
      </c>
      <c r="Z36" s="17"/>
      <c r="AA36" s="17"/>
      <c r="AB36" s="17"/>
      <c r="AC36" s="17"/>
      <c r="AD36" s="17"/>
      <c r="AE36" s="17"/>
    </row>
    <row r="37" spans="1:31" ht="16.149999999999999" customHeight="1" x14ac:dyDescent="0.25">
      <c r="A37" s="13">
        <v>32</v>
      </c>
      <c r="B37" s="14" t="s">
        <v>64</v>
      </c>
      <c r="C37" s="13">
        <v>1000</v>
      </c>
      <c r="D37" s="15">
        <v>1.23E-2</v>
      </c>
      <c r="E37" s="16">
        <v>0</v>
      </c>
      <c r="F37" s="16">
        <v>7.0778970000000001</v>
      </c>
      <c r="G37" s="16">
        <f t="shared" ref="G37:G81" si="15">F37-E37</f>
        <v>7.0778970000000001</v>
      </c>
      <c r="H37" s="16">
        <v>0</v>
      </c>
      <c r="I37" s="16">
        <v>13.321286000000001</v>
      </c>
      <c r="J37" s="16">
        <f t="shared" ref="J37:J81" si="16">I37-H37</f>
        <v>13.321286000000001</v>
      </c>
      <c r="K37" s="16">
        <v>0</v>
      </c>
      <c r="L37" s="16">
        <v>15.333805999999999</v>
      </c>
      <c r="M37" s="16">
        <f t="shared" ref="M37:M81" si="17">L37-K37</f>
        <v>15.333805999999999</v>
      </c>
      <c r="N37" s="16">
        <v>0</v>
      </c>
      <c r="O37" s="16">
        <v>0</v>
      </c>
      <c r="P37" s="16">
        <f t="shared" ref="P37:P81" si="18">O37-N37</f>
        <v>0</v>
      </c>
      <c r="Q37" s="16">
        <v>0</v>
      </c>
      <c r="R37" s="16">
        <v>0</v>
      </c>
      <c r="S37" s="16">
        <f t="shared" ref="S37:S81" si="19">R37-Q37</f>
        <v>0</v>
      </c>
      <c r="T37" s="16">
        <v>0</v>
      </c>
      <c r="U37" s="16">
        <v>0</v>
      </c>
      <c r="V37" s="16">
        <f t="shared" ref="V37:V81" si="20">U37-T37</f>
        <v>0</v>
      </c>
      <c r="W37" s="16">
        <f t="shared" si="8"/>
        <v>0</v>
      </c>
      <c r="X37" s="16">
        <f t="shared" si="9"/>
        <v>28.655092</v>
      </c>
      <c r="Y37" s="16">
        <f t="shared" si="10"/>
        <v>28.655092</v>
      </c>
      <c r="Z37" s="17"/>
      <c r="AA37" s="17"/>
      <c r="AB37" s="17"/>
      <c r="AC37" s="17"/>
      <c r="AD37" s="17"/>
      <c r="AE37" s="17"/>
    </row>
    <row r="38" spans="1:31" ht="16.149999999999999" customHeight="1" x14ac:dyDescent="0.25">
      <c r="A38" s="13">
        <v>33</v>
      </c>
      <c r="B38" s="14" t="s">
        <v>65</v>
      </c>
      <c r="C38" s="13">
        <v>100</v>
      </c>
      <c r="D38" s="15">
        <v>0</v>
      </c>
      <c r="E38" s="16">
        <v>0</v>
      </c>
      <c r="F38" s="16">
        <v>0.28148600000000001</v>
      </c>
      <c r="G38" s="16">
        <f t="shared" si="15"/>
        <v>0.28148600000000001</v>
      </c>
      <c r="H38" s="16">
        <v>0</v>
      </c>
      <c r="I38" s="16">
        <v>0.29433399999999998</v>
      </c>
      <c r="J38" s="16">
        <f t="shared" si="16"/>
        <v>0.29433399999999998</v>
      </c>
      <c r="K38" s="16">
        <v>0</v>
      </c>
      <c r="L38" s="16">
        <v>0.69264899999999996</v>
      </c>
      <c r="M38" s="16">
        <f t="shared" si="17"/>
        <v>0.69264899999999996</v>
      </c>
      <c r="N38" s="16">
        <v>0</v>
      </c>
      <c r="O38" s="16">
        <v>0</v>
      </c>
      <c r="P38" s="16">
        <f t="shared" si="18"/>
        <v>0</v>
      </c>
      <c r="Q38" s="16">
        <v>0</v>
      </c>
      <c r="R38" s="16">
        <v>0</v>
      </c>
      <c r="S38" s="16">
        <f t="shared" si="19"/>
        <v>0</v>
      </c>
      <c r="T38" s="16">
        <v>0</v>
      </c>
      <c r="U38" s="16">
        <v>0</v>
      </c>
      <c r="V38" s="16">
        <f t="shared" si="20"/>
        <v>0</v>
      </c>
      <c r="W38" s="16">
        <f t="shared" si="8"/>
        <v>0</v>
      </c>
      <c r="X38" s="16">
        <f t="shared" si="9"/>
        <v>0.98698299999999994</v>
      </c>
      <c r="Y38" s="16">
        <f t="shared" si="10"/>
        <v>0.98698299999999994</v>
      </c>
      <c r="Z38" s="17"/>
      <c r="AA38" s="17"/>
      <c r="AB38" s="17"/>
      <c r="AC38" s="17"/>
      <c r="AD38" s="17"/>
      <c r="AE38" s="17"/>
    </row>
    <row r="39" spans="1:31" ht="16.149999999999999" customHeight="1" x14ac:dyDescent="0.25">
      <c r="A39" s="13">
        <v>34</v>
      </c>
      <c r="B39" s="14" t="s">
        <v>66</v>
      </c>
      <c r="C39" s="13"/>
      <c r="D39" s="15">
        <v>0</v>
      </c>
      <c r="E39" s="16">
        <v>0</v>
      </c>
      <c r="F39" s="16">
        <v>0.20275599999999999</v>
      </c>
      <c r="G39" s="16">
        <f t="shared" si="15"/>
        <v>0.20275599999999999</v>
      </c>
      <c r="H39" s="16">
        <v>0</v>
      </c>
      <c r="I39" s="16">
        <v>0.432585</v>
      </c>
      <c r="J39" s="16">
        <f t="shared" si="16"/>
        <v>0.432585</v>
      </c>
      <c r="K39" s="16">
        <v>0</v>
      </c>
      <c r="L39" s="16">
        <v>0.53496999999999995</v>
      </c>
      <c r="M39" s="16">
        <f t="shared" si="17"/>
        <v>0.53496999999999995</v>
      </c>
      <c r="N39" s="16">
        <v>0</v>
      </c>
      <c r="O39" s="16">
        <v>0</v>
      </c>
      <c r="P39" s="16">
        <f t="shared" si="18"/>
        <v>0</v>
      </c>
      <c r="Q39" s="16">
        <v>0</v>
      </c>
      <c r="R39" s="16">
        <v>0</v>
      </c>
      <c r="S39" s="16">
        <f t="shared" si="19"/>
        <v>0</v>
      </c>
      <c r="T39" s="16">
        <v>0</v>
      </c>
      <c r="U39" s="16">
        <v>0</v>
      </c>
      <c r="V39" s="16">
        <f t="shared" si="20"/>
        <v>0</v>
      </c>
      <c r="W39" s="16">
        <f t="shared" si="8"/>
        <v>0</v>
      </c>
      <c r="X39" s="16">
        <f t="shared" si="9"/>
        <v>0.96755499999999994</v>
      </c>
      <c r="Y39" s="16">
        <f t="shared" si="10"/>
        <v>0.96755499999999994</v>
      </c>
      <c r="Z39" s="17"/>
      <c r="AA39" s="17"/>
      <c r="AB39" s="17"/>
      <c r="AC39" s="17"/>
      <c r="AD39" s="17"/>
      <c r="AE39" s="17"/>
    </row>
    <row r="40" spans="1:31" ht="16.149999999999999" customHeight="1" x14ac:dyDescent="0.25">
      <c r="A40" s="13">
        <v>35</v>
      </c>
      <c r="B40" s="14" t="s">
        <v>67</v>
      </c>
      <c r="C40" s="13"/>
      <c r="D40" s="15">
        <v>0</v>
      </c>
      <c r="E40" s="16">
        <v>0</v>
      </c>
      <c r="F40" s="16">
        <v>0.24873400000000001</v>
      </c>
      <c r="G40" s="16">
        <f t="shared" si="15"/>
        <v>0.24873400000000001</v>
      </c>
      <c r="H40" s="16">
        <v>0</v>
      </c>
      <c r="I40" s="16">
        <v>0</v>
      </c>
      <c r="J40" s="16">
        <f t="shared" si="16"/>
        <v>0</v>
      </c>
      <c r="K40" s="16">
        <v>0</v>
      </c>
      <c r="L40" s="16">
        <v>1.0935809999999999</v>
      </c>
      <c r="M40" s="16">
        <f t="shared" si="17"/>
        <v>1.0935809999999999</v>
      </c>
      <c r="N40" s="16">
        <v>0</v>
      </c>
      <c r="O40" s="16">
        <v>0</v>
      </c>
      <c r="P40" s="16">
        <f t="shared" si="18"/>
        <v>0</v>
      </c>
      <c r="Q40" s="16">
        <v>0</v>
      </c>
      <c r="R40" s="16">
        <v>0</v>
      </c>
      <c r="S40" s="16">
        <f t="shared" si="19"/>
        <v>0</v>
      </c>
      <c r="T40" s="16">
        <v>0</v>
      </c>
      <c r="U40" s="16">
        <v>0</v>
      </c>
      <c r="V40" s="16">
        <f t="shared" si="20"/>
        <v>0</v>
      </c>
      <c r="W40" s="16">
        <f t="shared" si="8"/>
        <v>0</v>
      </c>
      <c r="X40" s="16">
        <f t="shared" si="9"/>
        <v>1.0935809999999999</v>
      </c>
      <c r="Y40" s="16">
        <f t="shared" si="10"/>
        <v>1.0935809999999999</v>
      </c>
      <c r="Z40" s="17"/>
      <c r="AA40" s="17"/>
      <c r="AB40" s="17"/>
      <c r="AC40" s="17"/>
      <c r="AD40" s="17"/>
      <c r="AE40" s="17"/>
    </row>
    <row r="41" spans="1:31" ht="16.149999999999999" customHeight="1" x14ac:dyDescent="0.25">
      <c r="A41" s="13">
        <v>36</v>
      </c>
      <c r="B41" s="18" t="s">
        <v>68</v>
      </c>
      <c r="C41" s="23">
        <f>SUM(C24:C40)</f>
        <v>15390</v>
      </c>
      <c r="D41" s="15"/>
      <c r="E41" s="21">
        <f>SUM(E24:E40)</f>
        <v>183.07</v>
      </c>
      <c r="F41" s="21">
        <f t="shared" ref="F41:Y41" si="21">SUM(F24:F40)</f>
        <v>230.26572299999998</v>
      </c>
      <c r="G41" s="21">
        <f t="shared" si="21"/>
        <v>47.195722999999987</v>
      </c>
      <c r="H41" s="21">
        <f t="shared" si="21"/>
        <v>167.26666666666665</v>
      </c>
      <c r="I41" s="21">
        <f t="shared" si="21"/>
        <v>330.41981899999996</v>
      </c>
      <c r="J41" s="21">
        <f t="shared" si="21"/>
        <v>163.15315233333328</v>
      </c>
      <c r="K41" s="21">
        <f t="shared" si="21"/>
        <v>508.58460000000002</v>
      </c>
      <c r="L41" s="21">
        <f t="shared" si="21"/>
        <v>961.96396160780012</v>
      </c>
      <c r="M41" s="21">
        <f t="shared" si="21"/>
        <v>453.37936160779992</v>
      </c>
      <c r="N41" s="21">
        <f t="shared" si="21"/>
        <v>0</v>
      </c>
      <c r="O41" s="21">
        <f t="shared" si="21"/>
        <v>0</v>
      </c>
      <c r="P41" s="21">
        <f t="shared" si="21"/>
        <v>0</v>
      </c>
      <c r="Q41" s="21">
        <f t="shared" si="21"/>
        <v>0</v>
      </c>
      <c r="R41" s="21">
        <f t="shared" si="21"/>
        <v>0</v>
      </c>
      <c r="S41" s="21">
        <f t="shared" si="21"/>
        <v>0</v>
      </c>
      <c r="T41" s="21">
        <f t="shared" si="21"/>
        <v>0</v>
      </c>
      <c r="U41" s="21">
        <f t="shared" si="21"/>
        <v>0</v>
      </c>
      <c r="V41" s="21">
        <f t="shared" si="21"/>
        <v>0</v>
      </c>
      <c r="W41" s="21">
        <f t="shared" si="21"/>
        <v>675.85126666666667</v>
      </c>
      <c r="X41" s="21">
        <f t="shared" si="21"/>
        <v>1292.3837806078</v>
      </c>
      <c r="Y41" s="21">
        <f t="shared" si="21"/>
        <v>616.53251394113329</v>
      </c>
      <c r="Z41" s="17"/>
      <c r="AA41" s="17"/>
      <c r="AB41" s="17"/>
      <c r="AC41" s="17"/>
      <c r="AD41" s="17"/>
      <c r="AE41" s="17"/>
    </row>
    <row r="42" spans="1:31" ht="15.95" customHeight="1" x14ac:dyDescent="0.25">
      <c r="A42" s="13">
        <v>37</v>
      </c>
      <c r="B42" s="14" t="s">
        <v>69</v>
      </c>
      <c r="C42" s="13" t="s">
        <v>70</v>
      </c>
      <c r="D42" s="15"/>
      <c r="E42" s="16">
        <v>6.19</v>
      </c>
      <c r="F42" s="16">
        <v>2.9833609999999999</v>
      </c>
      <c r="G42" s="16">
        <f>F42-E42</f>
        <v>-3.2066390000000005</v>
      </c>
      <c r="H42" s="16">
        <v>9.9666666666666668</v>
      </c>
      <c r="I42" s="16">
        <v>6.4566809999999997</v>
      </c>
      <c r="J42" s="16">
        <f t="shared" si="16"/>
        <v>-3.5099856666666671</v>
      </c>
      <c r="K42" s="16">
        <f>2.88*E42</f>
        <v>17.827200000000001</v>
      </c>
      <c r="L42" s="16">
        <v>13.683315</v>
      </c>
      <c r="M42" s="16">
        <f t="shared" si="17"/>
        <v>-4.1438850000000009</v>
      </c>
      <c r="N42" s="16">
        <v>0</v>
      </c>
      <c r="O42" s="16">
        <v>0</v>
      </c>
      <c r="P42" s="16">
        <f t="shared" si="18"/>
        <v>0</v>
      </c>
      <c r="Q42" s="16">
        <v>0</v>
      </c>
      <c r="R42" s="16">
        <v>0</v>
      </c>
      <c r="S42" s="16">
        <f t="shared" si="19"/>
        <v>0</v>
      </c>
      <c r="T42" s="16">
        <v>0</v>
      </c>
      <c r="U42" s="16">
        <v>0</v>
      </c>
      <c r="V42" s="16">
        <f t="shared" si="20"/>
        <v>0</v>
      </c>
      <c r="W42" s="16">
        <f t="shared" si="8"/>
        <v>27.793866666666666</v>
      </c>
      <c r="X42" s="16">
        <f t="shared" si="9"/>
        <v>20.139996</v>
      </c>
      <c r="Y42" s="16">
        <f t="shared" si="10"/>
        <v>-7.653870666666668</v>
      </c>
      <c r="Z42" s="17"/>
      <c r="AA42" s="17"/>
      <c r="AB42" s="17"/>
      <c r="AC42" s="17"/>
      <c r="AD42" s="17"/>
      <c r="AE42" s="17"/>
    </row>
    <row r="43" spans="1:31" ht="15.95" customHeight="1" x14ac:dyDescent="0.25">
      <c r="A43" s="13">
        <v>38</v>
      </c>
      <c r="B43" s="14" t="s">
        <v>71</v>
      </c>
      <c r="C43" s="13">
        <v>3766.6</v>
      </c>
      <c r="D43" s="15">
        <v>0.2334</v>
      </c>
      <c r="E43" s="16">
        <v>0</v>
      </c>
      <c r="F43" s="16">
        <v>56.248771238493454</v>
      </c>
      <c r="G43" s="16">
        <f t="shared" si="15"/>
        <v>56.248771238493454</v>
      </c>
      <c r="H43" s="16">
        <v>0</v>
      </c>
      <c r="I43" s="16">
        <v>0</v>
      </c>
      <c r="J43" s="16">
        <f t="shared" si="16"/>
        <v>0</v>
      </c>
      <c r="K43" s="16">
        <f>4.7*E43</f>
        <v>0</v>
      </c>
      <c r="L43" s="16">
        <v>265.51756551658735</v>
      </c>
      <c r="M43" s="16">
        <f t="shared" si="17"/>
        <v>265.51756551658735</v>
      </c>
      <c r="N43" s="16">
        <v>0</v>
      </c>
      <c r="O43" s="16">
        <v>0</v>
      </c>
      <c r="P43" s="16">
        <f t="shared" si="18"/>
        <v>0</v>
      </c>
      <c r="Q43" s="16">
        <v>0</v>
      </c>
      <c r="R43" s="16">
        <v>0</v>
      </c>
      <c r="S43" s="16">
        <f t="shared" si="19"/>
        <v>0</v>
      </c>
      <c r="T43" s="16">
        <v>0</v>
      </c>
      <c r="U43" s="16">
        <v>0</v>
      </c>
      <c r="V43" s="16">
        <f t="shared" si="20"/>
        <v>0</v>
      </c>
      <c r="W43" s="16">
        <f t="shared" si="8"/>
        <v>0</v>
      </c>
      <c r="X43" s="16">
        <f t="shared" si="9"/>
        <v>265.51756551658735</v>
      </c>
      <c r="Y43" s="16">
        <f t="shared" si="10"/>
        <v>265.51756551658735</v>
      </c>
      <c r="Z43" s="17"/>
      <c r="AA43" s="17"/>
      <c r="AB43" s="17"/>
      <c r="AC43" s="17"/>
      <c r="AD43" s="17"/>
      <c r="AE43" s="17"/>
    </row>
    <row r="44" spans="1:31" ht="15.95" customHeight="1" x14ac:dyDescent="0.25">
      <c r="A44" s="13">
        <v>39</v>
      </c>
      <c r="B44" s="14" t="s">
        <v>72</v>
      </c>
      <c r="C44" s="13">
        <v>309.66000000000003</v>
      </c>
      <c r="D44" s="15">
        <v>0.2334</v>
      </c>
      <c r="E44" s="16">
        <v>14.86</v>
      </c>
      <c r="F44" s="16">
        <v>4.9609279698000011</v>
      </c>
      <c r="G44" s="16">
        <f t="shared" si="15"/>
        <v>-9.8990720301999993</v>
      </c>
      <c r="H44" s="16">
        <v>0</v>
      </c>
      <c r="I44" s="16">
        <v>0.72808896600000006</v>
      </c>
      <c r="J44" s="16">
        <f t="shared" si="16"/>
        <v>0.72808896600000006</v>
      </c>
      <c r="K44" s="16">
        <f>5.65*E44</f>
        <v>83.959000000000003</v>
      </c>
      <c r="L44" s="16">
        <v>27.754489555800003</v>
      </c>
      <c r="M44" s="16">
        <f t="shared" si="17"/>
        <v>-56.204510444199997</v>
      </c>
      <c r="N44" s="16">
        <v>0</v>
      </c>
      <c r="O44" s="16">
        <v>0</v>
      </c>
      <c r="P44" s="16">
        <f t="shared" si="18"/>
        <v>0</v>
      </c>
      <c r="Q44" s="16">
        <v>0</v>
      </c>
      <c r="R44" s="16">
        <v>0</v>
      </c>
      <c r="S44" s="16">
        <f t="shared" si="19"/>
        <v>0</v>
      </c>
      <c r="T44" s="16">
        <v>0</v>
      </c>
      <c r="U44" s="16">
        <v>0</v>
      </c>
      <c r="V44" s="16">
        <f t="shared" si="20"/>
        <v>0</v>
      </c>
      <c r="W44" s="16">
        <f t="shared" si="8"/>
        <v>83.959000000000003</v>
      </c>
      <c r="X44" s="16">
        <f t="shared" si="9"/>
        <v>28.482578521800004</v>
      </c>
      <c r="Y44" s="16">
        <f t="shared" si="10"/>
        <v>-55.476421478199995</v>
      </c>
      <c r="Z44" s="17"/>
      <c r="AA44" s="17"/>
      <c r="AB44" s="17"/>
      <c r="AC44" s="17"/>
      <c r="AD44" s="17"/>
      <c r="AE44" s="17"/>
    </row>
    <row r="45" spans="1:31" ht="15.95" customHeight="1" x14ac:dyDescent="0.25">
      <c r="A45" s="13">
        <v>40</v>
      </c>
      <c r="B45" s="14" t="s">
        <v>73</v>
      </c>
      <c r="C45" s="13">
        <v>2466.4299999999998</v>
      </c>
      <c r="D45" s="15">
        <v>0.2334</v>
      </c>
      <c r="E45" s="16">
        <v>3.41</v>
      </c>
      <c r="F45" s="16">
        <v>99.61678927680002</v>
      </c>
      <c r="G45" s="16">
        <f t="shared" si="15"/>
        <v>96.206789276800023</v>
      </c>
      <c r="H45" s="16">
        <v>0</v>
      </c>
      <c r="I45" s="16">
        <v>1.5835999999999999E-2</v>
      </c>
      <c r="J45" s="16">
        <f t="shared" si="16"/>
        <v>1.5835999999999999E-2</v>
      </c>
      <c r="K45" s="16">
        <f>4.5*E45</f>
        <v>15.345000000000001</v>
      </c>
      <c r="L45" s="16">
        <v>420.45194814529719</v>
      </c>
      <c r="M45" s="16">
        <f t="shared" si="17"/>
        <v>405.10694814529717</v>
      </c>
      <c r="N45" s="16">
        <v>0</v>
      </c>
      <c r="O45" s="16">
        <v>0</v>
      </c>
      <c r="P45" s="16">
        <f t="shared" si="18"/>
        <v>0</v>
      </c>
      <c r="Q45" s="16">
        <v>0</v>
      </c>
      <c r="R45" s="16">
        <v>0</v>
      </c>
      <c r="S45" s="16">
        <f t="shared" si="19"/>
        <v>0</v>
      </c>
      <c r="T45" s="16">
        <v>0</v>
      </c>
      <c r="U45" s="16">
        <v>0</v>
      </c>
      <c r="V45" s="16">
        <f t="shared" si="20"/>
        <v>0</v>
      </c>
      <c r="W45" s="16">
        <f t="shared" si="8"/>
        <v>15.345000000000001</v>
      </c>
      <c r="X45" s="16">
        <f t="shared" si="9"/>
        <v>420.46778414529717</v>
      </c>
      <c r="Y45" s="16">
        <f t="shared" si="10"/>
        <v>405.12278414529715</v>
      </c>
      <c r="Z45" s="17"/>
      <c r="AA45" s="17"/>
      <c r="AB45" s="17"/>
      <c r="AC45" s="17"/>
      <c r="AD45" s="17"/>
      <c r="AE45" s="17"/>
    </row>
    <row r="46" spans="1:31" ht="15.95" customHeight="1" x14ac:dyDescent="0.25">
      <c r="A46" s="13">
        <v>41</v>
      </c>
      <c r="B46" s="14" t="s">
        <v>74</v>
      </c>
      <c r="C46" s="13">
        <v>39</v>
      </c>
      <c r="D46" s="15">
        <v>0.2334</v>
      </c>
      <c r="E46" s="16">
        <v>0</v>
      </c>
      <c r="F46" s="16">
        <v>1.0910868834</v>
      </c>
      <c r="G46" s="16">
        <f t="shared" si="15"/>
        <v>1.0910868834</v>
      </c>
      <c r="H46" s="16">
        <v>0</v>
      </c>
      <c r="I46" s="16">
        <v>0</v>
      </c>
      <c r="J46" s="16">
        <f t="shared" si="16"/>
        <v>0</v>
      </c>
      <c r="K46" s="16">
        <f>10.7*E46</f>
        <v>0</v>
      </c>
      <c r="L46" s="16">
        <v>11.612574730799999</v>
      </c>
      <c r="M46" s="16">
        <f t="shared" si="17"/>
        <v>11.612574730799999</v>
      </c>
      <c r="N46" s="16">
        <v>0</v>
      </c>
      <c r="O46" s="16">
        <v>0</v>
      </c>
      <c r="P46" s="16">
        <f t="shared" si="18"/>
        <v>0</v>
      </c>
      <c r="Q46" s="16">
        <v>0</v>
      </c>
      <c r="R46" s="16">
        <v>0</v>
      </c>
      <c r="S46" s="16">
        <f t="shared" si="19"/>
        <v>0</v>
      </c>
      <c r="T46" s="16">
        <v>0</v>
      </c>
      <c r="U46" s="16">
        <v>0</v>
      </c>
      <c r="V46" s="16">
        <f t="shared" si="20"/>
        <v>0</v>
      </c>
      <c r="W46" s="16">
        <f t="shared" si="8"/>
        <v>0</v>
      </c>
      <c r="X46" s="16">
        <f t="shared" si="9"/>
        <v>11.612574730799999</v>
      </c>
      <c r="Y46" s="16">
        <f t="shared" si="10"/>
        <v>11.612574730799999</v>
      </c>
      <c r="Z46" s="17"/>
      <c r="AA46" s="17"/>
      <c r="AB46" s="17"/>
      <c r="AC46" s="17"/>
      <c r="AD46" s="17"/>
      <c r="AE46" s="17"/>
    </row>
    <row r="47" spans="1:31" ht="15.95" customHeight="1" x14ac:dyDescent="0.25">
      <c r="A47" s="13">
        <v>42</v>
      </c>
      <c r="B47" s="14" t="s">
        <v>75</v>
      </c>
      <c r="C47" s="13">
        <v>1250</v>
      </c>
      <c r="D47" s="15">
        <v>0.2334</v>
      </c>
      <c r="E47" s="16">
        <v>0</v>
      </c>
      <c r="F47" s="16">
        <v>65.315589833399997</v>
      </c>
      <c r="G47" s="16">
        <f t="shared" si="15"/>
        <v>65.315589833399997</v>
      </c>
      <c r="H47" s="16">
        <v>0</v>
      </c>
      <c r="I47" s="16">
        <v>0</v>
      </c>
      <c r="J47" s="16">
        <f t="shared" si="16"/>
        <v>0</v>
      </c>
      <c r="K47" s="16">
        <f>4.5*E47</f>
        <v>0</v>
      </c>
      <c r="L47" s="16">
        <v>291.971798853</v>
      </c>
      <c r="M47" s="16">
        <f t="shared" si="17"/>
        <v>291.971798853</v>
      </c>
      <c r="N47" s="16">
        <v>0</v>
      </c>
      <c r="O47" s="16">
        <v>0</v>
      </c>
      <c r="P47" s="16">
        <f t="shared" si="18"/>
        <v>0</v>
      </c>
      <c r="Q47" s="16">
        <v>0</v>
      </c>
      <c r="R47" s="16">
        <v>0</v>
      </c>
      <c r="S47" s="16">
        <f t="shared" si="19"/>
        <v>0</v>
      </c>
      <c r="T47" s="16">
        <v>0</v>
      </c>
      <c r="U47" s="16">
        <v>0</v>
      </c>
      <c r="V47" s="16">
        <f t="shared" si="20"/>
        <v>0</v>
      </c>
      <c r="W47" s="16">
        <f t="shared" si="8"/>
        <v>0</v>
      </c>
      <c r="X47" s="16">
        <f t="shared" si="9"/>
        <v>291.971798853</v>
      </c>
      <c r="Y47" s="16">
        <f t="shared" si="10"/>
        <v>291.971798853</v>
      </c>
      <c r="Z47" s="17"/>
      <c r="AA47" s="17"/>
      <c r="AB47" s="17"/>
      <c r="AC47" s="17"/>
      <c r="AD47" s="17"/>
      <c r="AE47" s="17"/>
    </row>
    <row r="48" spans="1:31" ht="15.95" customHeight="1" x14ac:dyDescent="0.25">
      <c r="A48" s="13">
        <v>43</v>
      </c>
      <c r="B48" s="18" t="s">
        <v>76</v>
      </c>
      <c r="C48" s="19">
        <f>SUM(C43:C47)</f>
        <v>7831.69</v>
      </c>
      <c r="D48" s="15"/>
      <c r="E48" s="21">
        <f>SUM(E43:E47)</f>
        <v>18.27</v>
      </c>
      <c r="F48" s="21">
        <f t="shared" ref="F48:Y48" si="22">SUM(F43:F47)</f>
        <v>227.23316520189348</v>
      </c>
      <c r="G48" s="21">
        <f t="shared" si="22"/>
        <v>208.9631652018935</v>
      </c>
      <c r="H48" s="21">
        <f t="shared" si="22"/>
        <v>0</v>
      </c>
      <c r="I48" s="21">
        <f t="shared" si="22"/>
        <v>0.74392496600000002</v>
      </c>
      <c r="J48" s="21">
        <f t="shared" si="22"/>
        <v>0.74392496600000002</v>
      </c>
      <c r="K48" s="21">
        <f t="shared" si="22"/>
        <v>99.304000000000002</v>
      </c>
      <c r="L48" s="21">
        <f t="shared" si="22"/>
        <v>1017.3083768014845</v>
      </c>
      <c r="M48" s="21">
        <f t="shared" si="22"/>
        <v>918.00437680148457</v>
      </c>
      <c r="N48" s="21">
        <f t="shared" si="22"/>
        <v>0</v>
      </c>
      <c r="O48" s="21">
        <f t="shared" si="22"/>
        <v>0</v>
      </c>
      <c r="P48" s="21">
        <f t="shared" si="22"/>
        <v>0</v>
      </c>
      <c r="Q48" s="21">
        <f t="shared" si="22"/>
        <v>0</v>
      </c>
      <c r="R48" s="21">
        <f t="shared" si="22"/>
        <v>0</v>
      </c>
      <c r="S48" s="21">
        <f t="shared" si="22"/>
        <v>0</v>
      </c>
      <c r="T48" s="21">
        <f t="shared" si="22"/>
        <v>0</v>
      </c>
      <c r="U48" s="21">
        <f t="shared" si="22"/>
        <v>0</v>
      </c>
      <c r="V48" s="21">
        <f t="shared" si="22"/>
        <v>0</v>
      </c>
      <c r="W48" s="21">
        <f t="shared" si="22"/>
        <v>99.304000000000002</v>
      </c>
      <c r="X48" s="21">
        <f t="shared" si="22"/>
        <v>1018.0523017674846</v>
      </c>
      <c r="Y48" s="21">
        <f t="shared" si="22"/>
        <v>918.74830176748446</v>
      </c>
      <c r="Z48" s="17"/>
      <c r="AA48" s="17"/>
      <c r="AB48" s="17"/>
      <c r="AC48" s="17"/>
      <c r="AD48" s="17"/>
      <c r="AE48" s="17"/>
    </row>
    <row r="49" spans="1:31" ht="15.95" customHeight="1" x14ac:dyDescent="0.25">
      <c r="A49" s="13">
        <v>44</v>
      </c>
      <c r="B49" s="14" t="s">
        <v>77</v>
      </c>
      <c r="C49" s="13">
        <v>216</v>
      </c>
      <c r="D49" s="15">
        <v>0.2334</v>
      </c>
      <c r="E49" s="16">
        <v>9.68</v>
      </c>
      <c r="F49" s="16">
        <v>-0.15395</v>
      </c>
      <c r="G49" s="16">
        <f t="shared" si="15"/>
        <v>-9.8339499999999997</v>
      </c>
      <c r="H49" s="16">
        <v>4.8666666666666663</v>
      </c>
      <c r="I49" s="16">
        <v>5.0958949999999996</v>
      </c>
      <c r="J49" s="16">
        <f t="shared" si="16"/>
        <v>0.22922833333333337</v>
      </c>
      <c r="K49" s="16">
        <f>2.48*E49</f>
        <v>24.006399999999999</v>
      </c>
      <c r="L49" s="16">
        <v>0</v>
      </c>
      <c r="M49" s="16">
        <f t="shared" si="17"/>
        <v>-24.006399999999999</v>
      </c>
      <c r="N49" s="16">
        <v>0</v>
      </c>
      <c r="O49" s="16">
        <v>0</v>
      </c>
      <c r="P49" s="16">
        <f t="shared" si="18"/>
        <v>0</v>
      </c>
      <c r="Q49" s="16">
        <v>0</v>
      </c>
      <c r="R49" s="16">
        <v>0</v>
      </c>
      <c r="S49" s="16">
        <f t="shared" si="19"/>
        <v>0</v>
      </c>
      <c r="T49" s="16">
        <v>0</v>
      </c>
      <c r="U49" s="16">
        <v>0</v>
      </c>
      <c r="V49" s="16">
        <f t="shared" si="20"/>
        <v>0</v>
      </c>
      <c r="W49" s="16">
        <f t="shared" si="8"/>
        <v>28.873066666666666</v>
      </c>
      <c r="X49" s="16">
        <f t="shared" si="9"/>
        <v>5.0958949999999996</v>
      </c>
      <c r="Y49" s="16">
        <f t="shared" si="10"/>
        <v>-23.777171666666668</v>
      </c>
      <c r="Z49" s="17"/>
      <c r="AA49" s="17"/>
      <c r="AB49" s="17"/>
      <c r="AC49" s="17"/>
      <c r="AD49" s="17"/>
      <c r="AE49" s="17"/>
    </row>
    <row r="50" spans="1:31" ht="15.95" customHeight="1" x14ac:dyDescent="0.25">
      <c r="A50" s="13">
        <v>45</v>
      </c>
      <c r="B50" s="14" t="s">
        <v>78</v>
      </c>
      <c r="C50" s="13">
        <v>1240</v>
      </c>
      <c r="D50" s="15">
        <v>4.3400000000000001E-2</v>
      </c>
      <c r="E50" s="16">
        <v>32.64</v>
      </c>
      <c r="F50" s="16">
        <v>36.141986000000003</v>
      </c>
      <c r="G50" s="16">
        <f t="shared" si="15"/>
        <v>3.5019860000000023</v>
      </c>
      <c r="H50" s="16">
        <v>52.583333333333336</v>
      </c>
      <c r="I50" s="16">
        <v>50.160912000000003</v>
      </c>
      <c r="J50" s="16">
        <f t="shared" si="16"/>
        <v>-2.4224213333333324</v>
      </c>
      <c r="K50" s="16">
        <f>2.25*E50</f>
        <v>73.44</v>
      </c>
      <c r="L50" s="16">
        <v>86.487774000000002</v>
      </c>
      <c r="M50" s="16">
        <f t="shared" si="17"/>
        <v>13.047774000000004</v>
      </c>
      <c r="N50" s="16">
        <v>0</v>
      </c>
      <c r="O50" s="16">
        <v>0</v>
      </c>
      <c r="P50" s="16">
        <f t="shared" si="18"/>
        <v>0</v>
      </c>
      <c r="Q50" s="16">
        <v>0</v>
      </c>
      <c r="R50" s="16">
        <v>0</v>
      </c>
      <c r="S50" s="16">
        <f t="shared" si="19"/>
        <v>0</v>
      </c>
      <c r="T50" s="16">
        <v>0</v>
      </c>
      <c r="U50" s="16">
        <v>0</v>
      </c>
      <c r="V50" s="16">
        <f t="shared" si="20"/>
        <v>0</v>
      </c>
      <c r="W50" s="16">
        <f t="shared" si="8"/>
        <v>126.02333333333334</v>
      </c>
      <c r="X50" s="16">
        <f t="shared" si="9"/>
        <v>136.648686</v>
      </c>
      <c r="Y50" s="16">
        <f t="shared" si="10"/>
        <v>10.625352666666672</v>
      </c>
      <c r="Z50" s="17"/>
      <c r="AA50" s="17"/>
      <c r="AB50" s="17"/>
      <c r="AC50" s="17"/>
      <c r="AD50" s="17"/>
      <c r="AE50" s="17"/>
    </row>
    <row r="51" spans="1:31" ht="15.95" customHeight="1" x14ac:dyDescent="0.25">
      <c r="A51" s="13">
        <v>46</v>
      </c>
      <c r="B51" s="14" t="s">
        <v>109</v>
      </c>
      <c r="C51" s="13">
        <v>350</v>
      </c>
      <c r="D51" s="15"/>
      <c r="E51" s="16">
        <v>0</v>
      </c>
      <c r="F51" s="16">
        <v>52.673099999999998</v>
      </c>
      <c r="G51" s="16">
        <f t="shared" si="15"/>
        <v>52.673099999999998</v>
      </c>
      <c r="H51" s="16">
        <v>0</v>
      </c>
      <c r="I51" s="16">
        <v>89.829706000000002</v>
      </c>
      <c r="J51" s="16">
        <f t="shared" si="16"/>
        <v>89.829706000000002</v>
      </c>
      <c r="K51" s="16">
        <v>0</v>
      </c>
      <c r="L51" s="16">
        <v>119.481206</v>
      </c>
      <c r="M51" s="16">
        <f t="shared" si="17"/>
        <v>119.481206</v>
      </c>
      <c r="N51" s="16">
        <v>0</v>
      </c>
      <c r="O51" s="16">
        <v>0</v>
      </c>
      <c r="P51" s="16">
        <f t="shared" si="18"/>
        <v>0</v>
      </c>
      <c r="Q51" s="16">
        <v>0</v>
      </c>
      <c r="R51" s="16">
        <v>0</v>
      </c>
      <c r="S51" s="16">
        <f t="shared" si="19"/>
        <v>0</v>
      </c>
      <c r="T51" s="16">
        <v>0</v>
      </c>
      <c r="U51" s="16">
        <v>0</v>
      </c>
      <c r="V51" s="16">
        <f t="shared" si="20"/>
        <v>0</v>
      </c>
      <c r="W51" s="16">
        <f t="shared" si="8"/>
        <v>0</v>
      </c>
      <c r="X51" s="16">
        <f t="shared" si="9"/>
        <v>209.310912</v>
      </c>
      <c r="Y51" s="16">
        <f t="shared" si="10"/>
        <v>209.310912</v>
      </c>
      <c r="Z51" s="17"/>
      <c r="AA51" s="17"/>
      <c r="AB51" s="17"/>
      <c r="AC51" s="17"/>
      <c r="AD51" s="17"/>
      <c r="AE51" s="17"/>
    </row>
    <row r="52" spans="1:31" ht="15.95" customHeight="1" x14ac:dyDescent="0.25">
      <c r="A52" s="13">
        <v>47</v>
      </c>
      <c r="B52" s="14" t="s">
        <v>110</v>
      </c>
      <c r="C52" s="13">
        <v>150</v>
      </c>
      <c r="D52" s="15"/>
      <c r="E52" s="16">
        <v>0</v>
      </c>
      <c r="F52" s="16">
        <v>10.082879999999999</v>
      </c>
      <c r="G52" s="16">
        <f t="shared" si="15"/>
        <v>10.082879999999999</v>
      </c>
      <c r="H52" s="16">
        <v>0</v>
      </c>
      <c r="I52" s="16">
        <v>0</v>
      </c>
      <c r="J52" s="16">
        <f t="shared" si="16"/>
        <v>0</v>
      </c>
      <c r="K52" s="16">
        <v>0</v>
      </c>
      <c r="L52" s="16">
        <v>71.689277000000004</v>
      </c>
      <c r="M52" s="16">
        <f t="shared" si="17"/>
        <v>71.689277000000004</v>
      </c>
      <c r="N52" s="16">
        <v>0</v>
      </c>
      <c r="O52" s="16">
        <v>0</v>
      </c>
      <c r="P52" s="16">
        <f t="shared" si="18"/>
        <v>0</v>
      </c>
      <c r="Q52" s="16">
        <v>0</v>
      </c>
      <c r="R52" s="16">
        <v>0</v>
      </c>
      <c r="S52" s="16">
        <f t="shared" si="19"/>
        <v>0</v>
      </c>
      <c r="T52" s="16">
        <v>0</v>
      </c>
      <c r="U52" s="16">
        <v>0</v>
      </c>
      <c r="V52" s="16">
        <f t="shared" si="20"/>
        <v>0</v>
      </c>
      <c r="W52" s="16">
        <f t="shared" si="8"/>
        <v>0</v>
      </c>
      <c r="X52" s="16">
        <f t="shared" si="9"/>
        <v>71.689277000000004</v>
      </c>
      <c r="Y52" s="16">
        <f t="shared" si="10"/>
        <v>71.689277000000004</v>
      </c>
      <c r="Z52" s="17"/>
      <c r="AA52" s="17"/>
      <c r="AB52" s="17"/>
      <c r="AC52" s="17"/>
      <c r="AD52" s="17"/>
      <c r="AE52" s="17"/>
    </row>
    <row r="53" spans="1:31" ht="15.95" customHeight="1" x14ac:dyDescent="0.25">
      <c r="A53" s="13">
        <v>48</v>
      </c>
      <c r="B53" s="14" t="s">
        <v>79</v>
      </c>
      <c r="C53" s="13">
        <v>1600</v>
      </c>
      <c r="D53" s="15">
        <v>0.21006</v>
      </c>
      <c r="E53" s="16">
        <v>217.5</v>
      </c>
      <c r="F53" s="16">
        <v>107.13596820000001</v>
      </c>
      <c r="G53" s="16">
        <f t="shared" si="15"/>
        <v>-110.36403179999999</v>
      </c>
      <c r="H53" s="16">
        <v>346.44166666666672</v>
      </c>
      <c r="I53" s="16">
        <v>186.1001983644</v>
      </c>
      <c r="J53" s="16">
        <f t="shared" si="16"/>
        <v>-160.34146830226672</v>
      </c>
      <c r="K53" s="16">
        <f>3.14*E53</f>
        <v>682.95</v>
      </c>
      <c r="L53" s="16">
        <v>336.40694014799999</v>
      </c>
      <c r="M53" s="16">
        <f t="shared" si="17"/>
        <v>-346.54305985200006</v>
      </c>
      <c r="N53" s="16">
        <v>0</v>
      </c>
      <c r="O53" s="16">
        <v>0</v>
      </c>
      <c r="P53" s="16">
        <f t="shared" si="18"/>
        <v>0</v>
      </c>
      <c r="Q53" s="16">
        <v>0</v>
      </c>
      <c r="R53" s="16">
        <v>0</v>
      </c>
      <c r="S53" s="16">
        <f t="shared" si="19"/>
        <v>0</v>
      </c>
      <c r="T53" s="16">
        <v>0</v>
      </c>
      <c r="U53" s="16">
        <v>0</v>
      </c>
      <c r="V53" s="16">
        <f t="shared" si="20"/>
        <v>0</v>
      </c>
      <c r="W53" s="16">
        <f t="shared" si="8"/>
        <v>1029.3916666666669</v>
      </c>
      <c r="X53" s="16">
        <f t="shared" si="9"/>
        <v>522.50713851239993</v>
      </c>
      <c r="Y53" s="16">
        <f t="shared" si="10"/>
        <v>-506.88452815426677</v>
      </c>
      <c r="Z53" s="17"/>
      <c r="AA53" s="17"/>
      <c r="AB53" s="17"/>
      <c r="AC53" s="17"/>
      <c r="AD53" s="17"/>
      <c r="AE53" s="17"/>
    </row>
    <row r="54" spans="1:31" ht="15.95" customHeight="1" x14ac:dyDescent="0.25">
      <c r="A54" s="13">
        <v>49</v>
      </c>
      <c r="B54" s="14" t="s">
        <v>80</v>
      </c>
      <c r="C54" s="13">
        <v>1040</v>
      </c>
      <c r="D54" s="15">
        <v>0.2334</v>
      </c>
      <c r="E54" s="16">
        <v>107.364</v>
      </c>
      <c r="F54" s="16">
        <v>84.842766999999995</v>
      </c>
      <c r="G54" s="16">
        <f t="shared" si="15"/>
        <v>-22.521233000000009</v>
      </c>
      <c r="H54" s="16">
        <v>149.29166666666669</v>
      </c>
      <c r="I54" s="16">
        <v>131.95139603039999</v>
      </c>
      <c r="J54" s="16">
        <f t="shared" si="16"/>
        <v>-17.340270636266695</v>
      </c>
      <c r="K54" s="16">
        <f>2.76*E54</f>
        <v>296.32463999999999</v>
      </c>
      <c r="L54" s="16">
        <v>272.74404381120002</v>
      </c>
      <c r="M54" s="16">
        <f t="shared" si="17"/>
        <v>-23.580596188799973</v>
      </c>
      <c r="N54" s="16">
        <v>0</v>
      </c>
      <c r="O54" s="16">
        <v>0</v>
      </c>
      <c r="P54" s="16">
        <f t="shared" si="18"/>
        <v>0</v>
      </c>
      <c r="Q54" s="16">
        <v>0</v>
      </c>
      <c r="R54" s="16">
        <v>0</v>
      </c>
      <c r="S54" s="16">
        <f t="shared" si="19"/>
        <v>0</v>
      </c>
      <c r="T54" s="16">
        <v>0</v>
      </c>
      <c r="U54" s="16">
        <v>0</v>
      </c>
      <c r="V54" s="16">
        <f t="shared" si="20"/>
        <v>0</v>
      </c>
      <c r="W54" s="16">
        <f t="shared" si="8"/>
        <v>445.61630666666667</v>
      </c>
      <c r="X54" s="16">
        <f t="shared" si="9"/>
        <v>404.69543984159998</v>
      </c>
      <c r="Y54" s="16">
        <f t="shared" si="10"/>
        <v>-40.920866825066668</v>
      </c>
      <c r="Z54" s="17"/>
      <c r="AA54" s="17"/>
      <c r="AB54" s="17"/>
      <c r="AC54" s="17"/>
      <c r="AD54" s="17"/>
      <c r="AE54" s="17"/>
    </row>
    <row r="55" spans="1:31" ht="15.95" customHeight="1" x14ac:dyDescent="0.25">
      <c r="A55" s="13">
        <v>50</v>
      </c>
      <c r="B55" s="18" t="s">
        <v>81</v>
      </c>
      <c r="C55" s="19">
        <f>SUM(C49:C54)</f>
        <v>4596</v>
      </c>
      <c r="D55" s="15"/>
      <c r="E55" s="21">
        <f>SUM(E49:E54)</f>
        <v>367.18399999999997</v>
      </c>
      <c r="F55" s="21">
        <f t="shared" ref="F55:Y55" si="23">SUM(F49:F54)</f>
        <v>290.7227512</v>
      </c>
      <c r="G55" s="21">
        <f t="shared" si="23"/>
        <v>-76.461248800000007</v>
      </c>
      <c r="H55" s="21">
        <f t="shared" si="23"/>
        <v>553.18333333333339</v>
      </c>
      <c r="I55" s="21">
        <f t="shared" si="23"/>
        <v>463.13810739480004</v>
      </c>
      <c r="J55" s="21">
        <f t="shared" si="23"/>
        <v>-90.045225938533406</v>
      </c>
      <c r="K55" s="21">
        <f t="shared" si="23"/>
        <v>1076.7210400000001</v>
      </c>
      <c r="L55" s="21">
        <f t="shared" si="23"/>
        <v>886.8092409592</v>
      </c>
      <c r="M55" s="21">
        <f t="shared" si="23"/>
        <v>-189.91179904080002</v>
      </c>
      <c r="N55" s="21">
        <f t="shared" si="23"/>
        <v>0</v>
      </c>
      <c r="O55" s="21">
        <f t="shared" si="23"/>
        <v>0</v>
      </c>
      <c r="P55" s="21">
        <f t="shared" si="23"/>
        <v>0</v>
      </c>
      <c r="Q55" s="21">
        <f t="shared" si="23"/>
        <v>0</v>
      </c>
      <c r="R55" s="21">
        <f t="shared" si="23"/>
        <v>0</v>
      </c>
      <c r="S55" s="21">
        <f t="shared" si="23"/>
        <v>0</v>
      </c>
      <c r="T55" s="21">
        <f t="shared" si="23"/>
        <v>0</v>
      </c>
      <c r="U55" s="21">
        <f t="shared" si="23"/>
        <v>0</v>
      </c>
      <c r="V55" s="21">
        <f t="shared" si="23"/>
        <v>0</v>
      </c>
      <c r="W55" s="21">
        <f t="shared" si="23"/>
        <v>1629.9043733333338</v>
      </c>
      <c r="X55" s="21">
        <f t="shared" si="23"/>
        <v>1349.947348354</v>
      </c>
      <c r="Y55" s="21">
        <f t="shared" si="23"/>
        <v>-279.95702497933337</v>
      </c>
      <c r="Z55" s="17"/>
      <c r="AA55" s="17"/>
      <c r="AB55" s="17"/>
      <c r="AC55" s="17"/>
      <c r="AD55" s="17"/>
      <c r="AE55" s="17"/>
    </row>
    <row r="56" spans="1:31" ht="15.95" customHeight="1" x14ac:dyDescent="0.25">
      <c r="A56" s="13">
        <v>51</v>
      </c>
      <c r="B56" s="18" t="s">
        <v>82</v>
      </c>
      <c r="C56" s="19"/>
      <c r="D56" s="15"/>
      <c r="E56" s="21">
        <f>E55+E48+E41+E42+E23</f>
        <v>1054.614</v>
      </c>
      <c r="F56" s="21">
        <f t="shared" ref="F56:Y56" si="24">F55+F48+F41+F42+F23</f>
        <v>1219.1306265174935</v>
      </c>
      <c r="G56" s="21">
        <f t="shared" si="24"/>
        <v>164.51662651749348</v>
      </c>
      <c r="H56" s="21">
        <f t="shared" si="24"/>
        <v>1330.3500000000004</v>
      </c>
      <c r="I56" s="21">
        <f t="shared" si="24"/>
        <v>1400.7035072829999</v>
      </c>
      <c r="J56" s="21">
        <f t="shared" si="24"/>
        <v>70.353507282999587</v>
      </c>
      <c r="K56" s="21">
        <f t="shared" si="24"/>
        <v>3166.0108399999999</v>
      </c>
      <c r="L56" s="21">
        <f t="shared" si="24"/>
        <v>4322.4322430710845</v>
      </c>
      <c r="M56" s="21">
        <f t="shared" si="24"/>
        <v>1156.4214030710848</v>
      </c>
      <c r="N56" s="21">
        <f t="shared" si="24"/>
        <v>0</v>
      </c>
      <c r="O56" s="21">
        <f t="shared" si="24"/>
        <v>0</v>
      </c>
      <c r="P56" s="21">
        <f t="shared" si="24"/>
        <v>0</v>
      </c>
      <c r="Q56" s="21">
        <f t="shared" si="24"/>
        <v>0</v>
      </c>
      <c r="R56" s="21">
        <f t="shared" si="24"/>
        <v>0</v>
      </c>
      <c r="S56" s="21">
        <f t="shared" si="24"/>
        <v>0</v>
      </c>
      <c r="T56" s="21">
        <f t="shared" si="24"/>
        <v>0</v>
      </c>
      <c r="U56" s="21">
        <f t="shared" si="24"/>
        <v>0</v>
      </c>
      <c r="V56" s="21">
        <f t="shared" si="24"/>
        <v>0</v>
      </c>
      <c r="W56" s="21">
        <f t="shared" si="24"/>
        <v>4496.3608400000012</v>
      </c>
      <c r="X56" s="21">
        <f t="shared" si="24"/>
        <v>5723.1357503540839</v>
      </c>
      <c r="Y56" s="21">
        <f t="shared" si="24"/>
        <v>1226.7749103540841</v>
      </c>
      <c r="Z56" s="17"/>
      <c r="AA56" s="17"/>
      <c r="AB56" s="17"/>
      <c r="AC56" s="17"/>
      <c r="AD56" s="17"/>
      <c r="AE56" s="17"/>
    </row>
    <row r="57" spans="1:31" ht="15.95" customHeight="1" x14ac:dyDescent="0.25">
      <c r="A57" s="13">
        <v>52</v>
      </c>
      <c r="B57" s="14" t="s">
        <v>84</v>
      </c>
      <c r="C57" s="13"/>
      <c r="D57" s="15"/>
      <c r="E57" s="16">
        <v>0</v>
      </c>
      <c r="F57" s="16">
        <v>-1.4857686174000002</v>
      </c>
      <c r="G57" s="16">
        <f t="shared" si="15"/>
        <v>-1.4857686174000002</v>
      </c>
      <c r="H57" s="16">
        <v>0</v>
      </c>
      <c r="I57" s="16">
        <v>0</v>
      </c>
      <c r="J57" s="16">
        <f t="shared" si="16"/>
        <v>0</v>
      </c>
      <c r="K57" s="16">
        <v>0</v>
      </c>
      <c r="L57" s="16">
        <v>3.3736739999999998</v>
      </c>
      <c r="M57" s="16">
        <f t="shared" si="17"/>
        <v>3.3736739999999998</v>
      </c>
      <c r="N57" s="16">
        <v>0</v>
      </c>
      <c r="O57" s="16">
        <v>0</v>
      </c>
      <c r="P57" s="16">
        <f t="shared" si="18"/>
        <v>0</v>
      </c>
      <c r="Q57" s="16">
        <v>0</v>
      </c>
      <c r="R57" s="16">
        <v>0</v>
      </c>
      <c r="S57" s="16">
        <f t="shared" si="19"/>
        <v>0</v>
      </c>
      <c r="T57" s="16">
        <v>0</v>
      </c>
      <c r="U57" s="16">
        <v>0</v>
      </c>
      <c r="V57" s="16">
        <f t="shared" si="20"/>
        <v>0</v>
      </c>
      <c r="W57" s="16">
        <f t="shared" si="8"/>
        <v>0</v>
      </c>
      <c r="X57" s="16">
        <f t="shared" si="9"/>
        <v>3.3736739999999998</v>
      </c>
      <c r="Y57" s="16">
        <f t="shared" si="10"/>
        <v>3.3736739999999998</v>
      </c>
      <c r="Z57" s="17"/>
      <c r="AA57" s="17"/>
      <c r="AB57" s="17"/>
      <c r="AC57" s="17"/>
      <c r="AD57" s="17"/>
      <c r="AE57" s="17"/>
    </row>
    <row r="58" spans="1:31" ht="15.95" customHeight="1" x14ac:dyDescent="0.25">
      <c r="A58" s="13">
        <v>53</v>
      </c>
      <c r="B58" s="14" t="s">
        <v>85</v>
      </c>
      <c r="C58" s="13"/>
      <c r="D58" s="15"/>
      <c r="E58" s="16">
        <v>220.75</v>
      </c>
      <c r="F58" s="16">
        <v>130.14395989339999</v>
      </c>
      <c r="G58" s="16">
        <f t="shared" si="15"/>
        <v>-90.606040106600005</v>
      </c>
      <c r="H58" s="16">
        <v>0</v>
      </c>
      <c r="I58" s="16">
        <v>0</v>
      </c>
      <c r="J58" s="16">
        <f t="shared" si="16"/>
        <v>0</v>
      </c>
      <c r="K58" s="16">
        <f>4.3*E58</f>
        <v>949.22499999999991</v>
      </c>
      <c r="L58" s="16">
        <v>1127.0181807484003</v>
      </c>
      <c r="M58" s="16">
        <f t="shared" si="17"/>
        <v>177.79318074840035</v>
      </c>
      <c r="N58" s="16">
        <v>0</v>
      </c>
      <c r="O58" s="16">
        <v>0</v>
      </c>
      <c r="P58" s="16">
        <f t="shared" si="18"/>
        <v>0</v>
      </c>
      <c r="Q58" s="16">
        <v>0</v>
      </c>
      <c r="R58" s="16">
        <v>0</v>
      </c>
      <c r="S58" s="16">
        <f t="shared" si="19"/>
        <v>0</v>
      </c>
      <c r="T58" s="16">
        <v>0</v>
      </c>
      <c r="U58" s="16">
        <v>0</v>
      </c>
      <c r="V58" s="16">
        <f t="shared" si="20"/>
        <v>0</v>
      </c>
      <c r="W58" s="16">
        <f t="shared" si="8"/>
        <v>949.22499999999991</v>
      </c>
      <c r="X58" s="16">
        <f t="shared" si="9"/>
        <v>1127.0181807484003</v>
      </c>
      <c r="Y58" s="16">
        <f t="shared" si="10"/>
        <v>177.79318074840035</v>
      </c>
      <c r="Z58" s="17"/>
      <c r="AA58" s="17"/>
      <c r="AB58" s="17"/>
      <c r="AC58" s="17"/>
      <c r="AD58" s="17"/>
      <c r="AE58" s="17"/>
    </row>
    <row r="59" spans="1:31" ht="15.95" customHeight="1" x14ac:dyDescent="0.25">
      <c r="A59" s="13">
        <v>54</v>
      </c>
      <c r="B59" s="14" t="s">
        <v>102</v>
      </c>
      <c r="C59" s="13"/>
      <c r="D59" s="15"/>
      <c r="E59" s="16">
        <v>0</v>
      </c>
      <c r="F59" s="16">
        <v>5.6449239999999996</v>
      </c>
      <c r="G59" s="16">
        <f t="shared" si="15"/>
        <v>5.6449239999999996</v>
      </c>
      <c r="H59" s="16">
        <v>0</v>
      </c>
      <c r="I59" s="16">
        <v>0</v>
      </c>
      <c r="J59" s="16">
        <f t="shared" si="16"/>
        <v>0</v>
      </c>
      <c r="K59" s="16">
        <v>0</v>
      </c>
      <c r="L59" s="16">
        <v>41.475577000000001</v>
      </c>
      <c r="M59" s="16">
        <f t="shared" si="17"/>
        <v>41.475577000000001</v>
      </c>
      <c r="N59" s="16">
        <v>0</v>
      </c>
      <c r="O59" s="16">
        <v>0</v>
      </c>
      <c r="P59" s="16">
        <f t="shared" si="18"/>
        <v>0</v>
      </c>
      <c r="Q59" s="16">
        <v>0</v>
      </c>
      <c r="R59" s="16">
        <v>0</v>
      </c>
      <c r="S59" s="16">
        <f t="shared" si="19"/>
        <v>0</v>
      </c>
      <c r="T59" s="16">
        <v>0</v>
      </c>
      <c r="U59" s="16">
        <v>0</v>
      </c>
      <c r="V59" s="16">
        <f t="shared" si="20"/>
        <v>0</v>
      </c>
      <c r="W59" s="16">
        <f t="shared" si="8"/>
        <v>0</v>
      </c>
      <c r="X59" s="16">
        <f t="shared" si="9"/>
        <v>41.475577000000001</v>
      </c>
      <c r="Y59" s="16">
        <f t="shared" si="10"/>
        <v>41.475577000000001</v>
      </c>
      <c r="Z59" s="17"/>
      <c r="AA59" s="17"/>
      <c r="AB59" s="17"/>
      <c r="AC59" s="17"/>
      <c r="AD59" s="17"/>
      <c r="AE59" s="17"/>
    </row>
    <row r="60" spans="1:31" ht="15.95" customHeight="1" x14ac:dyDescent="0.25">
      <c r="A60" s="13">
        <v>55</v>
      </c>
      <c r="B60" s="14" t="s">
        <v>101</v>
      </c>
      <c r="C60" s="13"/>
      <c r="D60" s="15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7"/>
      <c r="AA60" s="17"/>
      <c r="AB60" s="17"/>
      <c r="AC60" s="17"/>
      <c r="AD60" s="17"/>
      <c r="AE60" s="17"/>
    </row>
    <row r="61" spans="1:31" ht="15.95" customHeight="1" x14ac:dyDescent="0.25">
      <c r="A61" s="13">
        <v>56</v>
      </c>
      <c r="B61" s="14" t="s">
        <v>100</v>
      </c>
      <c r="C61" s="13"/>
      <c r="D61" s="15"/>
      <c r="E61" s="16">
        <v>85.84</v>
      </c>
      <c r="F61" s="16">
        <v>0</v>
      </c>
      <c r="G61" s="16">
        <f t="shared" si="15"/>
        <v>-85.84</v>
      </c>
      <c r="H61" s="16">
        <v>0</v>
      </c>
      <c r="I61" s="16">
        <v>0</v>
      </c>
      <c r="J61" s="16">
        <f t="shared" si="16"/>
        <v>0</v>
      </c>
      <c r="K61" s="16">
        <f>4.4*E61</f>
        <v>377.69600000000003</v>
      </c>
      <c r="L61" s="16">
        <v>0</v>
      </c>
      <c r="M61" s="16">
        <f t="shared" si="17"/>
        <v>-377.69600000000003</v>
      </c>
      <c r="N61" s="16">
        <v>0</v>
      </c>
      <c r="O61" s="16">
        <v>0</v>
      </c>
      <c r="P61" s="16">
        <f t="shared" si="18"/>
        <v>0</v>
      </c>
      <c r="Q61" s="16">
        <v>0</v>
      </c>
      <c r="R61" s="16">
        <v>0</v>
      </c>
      <c r="S61" s="16">
        <f t="shared" si="19"/>
        <v>0</v>
      </c>
      <c r="T61" s="16">
        <v>0</v>
      </c>
      <c r="U61" s="16">
        <v>0</v>
      </c>
      <c r="V61" s="16">
        <f t="shared" si="20"/>
        <v>0</v>
      </c>
      <c r="W61" s="16">
        <f t="shared" si="8"/>
        <v>377.69600000000003</v>
      </c>
      <c r="X61" s="16">
        <f t="shared" si="9"/>
        <v>0</v>
      </c>
      <c r="Y61" s="16">
        <f t="shared" si="10"/>
        <v>-377.69600000000003</v>
      </c>
      <c r="Z61" s="25"/>
      <c r="AA61" s="17"/>
      <c r="AB61" s="25"/>
      <c r="AC61" s="17"/>
      <c r="AD61" s="17"/>
      <c r="AE61" s="17"/>
    </row>
    <row r="62" spans="1:31" ht="15.95" customHeight="1" x14ac:dyDescent="0.25">
      <c r="A62" s="13">
        <v>57</v>
      </c>
      <c r="B62" s="14" t="s">
        <v>87</v>
      </c>
      <c r="C62" s="13"/>
      <c r="D62" s="15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7"/>
      <c r="AA62" s="17"/>
      <c r="AB62" s="17"/>
      <c r="AC62" s="17"/>
      <c r="AD62" s="17"/>
      <c r="AE62" s="17"/>
    </row>
    <row r="63" spans="1:31" ht="15.95" customHeight="1" x14ac:dyDescent="0.25">
      <c r="A63" s="13">
        <v>58</v>
      </c>
      <c r="B63" s="18" t="s">
        <v>88</v>
      </c>
      <c r="C63" s="19"/>
      <c r="D63" s="15"/>
      <c r="E63" s="21">
        <f>E56+E57+E58-E59+E60+E61-E62</f>
        <v>1361.204</v>
      </c>
      <c r="F63" s="21">
        <f t="shared" ref="F63:Y63" si="25">F56+F57+F58-F59+F60+F61-F62</f>
        <v>1342.1438937934936</v>
      </c>
      <c r="G63" s="21">
        <f t="shared" si="25"/>
        <v>-19.060106206506532</v>
      </c>
      <c r="H63" s="21">
        <f t="shared" si="25"/>
        <v>1330.3500000000004</v>
      </c>
      <c r="I63" s="21">
        <f t="shared" si="25"/>
        <v>1400.7035072829999</v>
      </c>
      <c r="J63" s="21">
        <f t="shared" si="25"/>
        <v>70.353507282999587</v>
      </c>
      <c r="K63" s="21">
        <f t="shared" si="25"/>
        <v>4492.9318399999993</v>
      </c>
      <c r="L63" s="21">
        <f t="shared" si="25"/>
        <v>5411.3485208194852</v>
      </c>
      <c r="M63" s="21">
        <f t="shared" si="25"/>
        <v>918.41668081948512</v>
      </c>
      <c r="N63" s="21">
        <f t="shared" si="25"/>
        <v>0</v>
      </c>
      <c r="O63" s="21">
        <f t="shared" si="25"/>
        <v>0</v>
      </c>
      <c r="P63" s="21">
        <f t="shared" si="25"/>
        <v>0</v>
      </c>
      <c r="Q63" s="21">
        <f t="shared" si="25"/>
        <v>0</v>
      </c>
      <c r="R63" s="21">
        <f t="shared" si="25"/>
        <v>0</v>
      </c>
      <c r="S63" s="21">
        <f t="shared" si="25"/>
        <v>0</v>
      </c>
      <c r="T63" s="21">
        <f t="shared" si="25"/>
        <v>0</v>
      </c>
      <c r="U63" s="21">
        <f t="shared" si="25"/>
        <v>0</v>
      </c>
      <c r="V63" s="21">
        <f t="shared" si="25"/>
        <v>0</v>
      </c>
      <c r="W63" s="21">
        <f t="shared" si="25"/>
        <v>5823.2818400000015</v>
      </c>
      <c r="X63" s="21">
        <f t="shared" si="25"/>
        <v>6812.0520281024847</v>
      </c>
      <c r="Y63" s="21">
        <f t="shared" si="25"/>
        <v>988.77018810248444</v>
      </c>
      <c r="Z63" s="17"/>
      <c r="AA63" s="17"/>
      <c r="AB63" s="17"/>
      <c r="AC63" s="17"/>
      <c r="AD63" s="17"/>
      <c r="AE63" s="17"/>
    </row>
    <row r="64" spans="1:31" ht="15.95" customHeight="1" x14ac:dyDescent="0.25">
      <c r="A64" s="13">
        <v>59</v>
      </c>
      <c r="B64" s="14" t="s">
        <v>89</v>
      </c>
      <c r="C64" s="13"/>
      <c r="D64" s="15"/>
      <c r="E64" s="16">
        <v>0</v>
      </c>
      <c r="F64" s="16">
        <v>0</v>
      </c>
      <c r="G64" s="16">
        <f t="shared" si="15"/>
        <v>0</v>
      </c>
      <c r="H64" s="16">
        <v>580.11099999999999</v>
      </c>
      <c r="I64" s="16">
        <v>552.71851000000004</v>
      </c>
      <c r="J64" s="16">
        <f t="shared" si="16"/>
        <v>-27.392489999999952</v>
      </c>
      <c r="K64" s="16">
        <v>0</v>
      </c>
      <c r="L64" s="16">
        <v>0</v>
      </c>
      <c r="M64" s="16">
        <f t="shared" si="17"/>
        <v>0</v>
      </c>
      <c r="N64" s="16">
        <v>0</v>
      </c>
      <c r="O64" s="16">
        <v>0</v>
      </c>
      <c r="P64" s="16">
        <f t="shared" si="18"/>
        <v>0</v>
      </c>
      <c r="Q64" s="16">
        <v>0</v>
      </c>
      <c r="R64" s="16">
        <v>0</v>
      </c>
      <c r="S64" s="16">
        <f t="shared" si="19"/>
        <v>0</v>
      </c>
      <c r="T64" s="16">
        <v>0</v>
      </c>
      <c r="U64" s="16">
        <v>0</v>
      </c>
      <c r="V64" s="16">
        <f t="shared" si="20"/>
        <v>0</v>
      </c>
      <c r="W64" s="16">
        <f t="shared" si="8"/>
        <v>580.11099999999999</v>
      </c>
      <c r="X64" s="16">
        <f t="shared" si="9"/>
        <v>552.71851000000004</v>
      </c>
      <c r="Y64" s="16">
        <f t="shared" si="10"/>
        <v>-27.392489999999952</v>
      </c>
      <c r="Z64" s="17"/>
      <c r="AA64" s="17"/>
      <c r="AB64" s="17"/>
      <c r="AC64" s="17"/>
      <c r="AD64" s="17"/>
      <c r="AE64" s="17"/>
    </row>
    <row r="65" spans="1:31" ht="15.95" customHeight="1" x14ac:dyDescent="0.25">
      <c r="A65" s="13">
        <v>60</v>
      </c>
      <c r="B65" s="14" t="s">
        <v>90</v>
      </c>
      <c r="C65" s="13"/>
      <c r="D65" s="15"/>
      <c r="E65" s="16">
        <v>0</v>
      </c>
      <c r="F65" s="16">
        <v>0</v>
      </c>
      <c r="G65" s="16">
        <f t="shared" si="15"/>
        <v>0</v>
      </c>
      <c r="H65" s="16">
        <v>7.5789999999999997</v>
      </c>
      <c r="I65" s="16">
        <v>6.3212359999999999</v>
      </c>
      <c r="J65" s="16">
        <f t="shared" si="16"/>
        <v>-1.2577639999999999</v>
      </c>
      <c r="K65" s="16">
        <v>0</v>
      </c>
      <c r="L65" s="16">
        <v>0</v>
      </c>
      <c r="M65" s="16">
        <f t="shared" si="17"/>
        <v>0</v>
      </c>
      <c r="N65" s="16">
        <v>0</v>
      </c>
      <c r="O65" s="16">
        <v>0</v>
      </c>
      <c r="P65" s="16">
        <f t="shared" si="18"/>
        <v>0</v>
      </c>
      <c r="Q65" s="16">
        <v>0</v>
      </c>
      <c r="R65" s="16">
        <v>0</v>
      </c>
      <c r="S65" s="16">
        <f t="shared" si="19"/>
        <v>0</v>
      </c>
      <c r="T65" s="16">
        <v>0</v>
      </c>
      <c r="U65" s="16">
        <v>0</v>
      </c>
      <c r="V65" s="16">
        <f t="shared" si="20"/>
        <v>0</v>
      </c>
      <c r="W65" s="16">
        <f t="shared" si="8"/>
        <v>7.5789999999999997</v>
      </c>
      <c r="X65" s="16">
        <f t="shared" si="9"/>
        <v>6.3212359999999999</v>
      </c>
      <c r="Y65" s="16">
        <f t="shared" si="10"/>
        <v>-1.2577639999999999</v>
      </c>
      <c r="Z65" s="17"/>
      <c r="AA65" s="17"/>
      <c r="AB65" s="17"/>
      <c r="AC65" s="17"/>
      <c r="AD65" s="17"/>
      <c r="AE65" s="17"/>
    </row>
    <row r="66" spans="1:31" ht="15.95" customHeight="1" x14ac:dyDescent="0.25">
      <c r="A66" s="13">
        <v>61</v>
      </c>
      <c r="B66" s="14" t="s">
        <v>91</v>
      </c>
      <c r="C66" s="13"/>
      <c r="D66" s="15"/>
      <c r="E66" s="16">
        <v>0</v>
      </c>
      <c r="F66" s="16">
        <v>0</v>
      </c>
      <c r="G66" s="16">
        <f t="shared" si="15"/>
        <v>0</v>
      </c>
      <c r="H66" s="16">
        <v>157.83674999999999</v>
      </c>
      <c r="I66" s="16">
        <v>197.445627</v>
      </c>
      <c r="J66" s="16">
        <f t="shared" si="16"/>
        <v>39.608877000000007</v>
      </c>
      <c r="K66" s="16">
        <v>0</v>
      </c>
      <c r="L66" s="16">
        <v>0</v>
      </c>
      <c r="M66" s="16">
        <f t="shared" si="17"/>
        <v>0</v>
      </c>
      <c r="N66" s="16">
        <v>0</v>
      </c>
      <c r="O66" s="16">
        <v>0</v>
      </c>
      <c r="P66" s="16">
        <f t="shared" si="18"/>
        <v>0</v>
      </c>
      <c r="Q66" s="16">
        <v>0</v>
      </c>
      <c r="R66" s="16">
        <v>0</v>
      </c>
      <c r="S66" s="16">
        <f t="shared" si="19"/>
        <v>0</v>
      </c>
      <c r="T66" s="16">
        <v>0</v>
      </c>
      <c r="U66" s="16">
        <v>0</v>
      </c>
      <c r="V66" s="16">
        <f t="shared" si="20"/>
        <v>0</v>
      </c>
      <c r="W66" s="16">
        <f t="shared" si="8"/>
        <v>157.83674999999999</v>
      </c>
      <c r="X66" s="16">
        <f t="shared" si="9"/>
        <v>197.445627</v>
      </c>
      <c r="Y66" s="16">
        <f t="shared" si="10"/>
        <v>39.608877000000007</v>
      </c>
      <c r="Z66" s="17"/>
      <c r="AA66" s="17"/>
      <c r="AB66" s="17"/>
      <c r="AC66" s="17"/>
      <c r="AD66" s="17"/>
      <c r="AE66" s="17"/>
    </row>
    <row r="67" spans="1:31" ht="15.95" customHeight="1" x14ac:dyDescent="0.25">
      <c r="A67" s="13">
        <v>62</v>
      </c>
      <c r="B67" s="14" t="s">
        <v>92</v>
      </c>
      <c r="C67" s="13"/>
      <c r="D67" s="15"/>
      <c r="E67" s="16">
        <v>0</v>
      </c>
      <c r="F67" s="16">
        <v>0</v>
      </c>
      <c r="G67" s="16">
        <f t="shared" si="15"/>
        <v>0</v>
      </c>
      <c r="H67" s="16">
        <v>0.97250000000000003</v>
      </c>
      <c r="I67" s="16">
        <v>0.61324299999999998</v>
      </c>
      <c r="J67" s="16">
        <f t="shared" si="16"/>
        <v>-0.35925700000000005</v>
      </c>
      <c r="K67" s="16">
        <v>0</v>
      </c>
      <c r="L67" s="16">
        <v>0</v>
      </c>
      <c r="M67" s="16">
        <f t="shared" si="17"/>
        <v>0</v>
      </c>
      <c r="N67" s="16">
        <v>0</v>
      </c>
      <c r="O67" s="16">
        <v>0</v>
      </c>
      <c r="P67" s="16">
        <f t="shared" si="18"/>
        <v>0</v>
      </c>
      <c r="Q67" s="16">
        <v>0</v>
      </c>
      <c r="R67" s="16">
        <v>0</v>
      </c>
      <c r="S67" s="16">
        <f t="shared" si="19"/>
        <v>0</v>
      </c>
      <c r="T67" s="16">
        <v>0</v>
      </c>
      <c r="U67" s="16">
        <v>0</v>
      </c>
      <c r="V67" s="16">
        <f t="shared" si="20"/>
        <v>0</v>
      </c>
      <c r="W67" s="16">
        <f t="shared" si="8"/>
        <v>0.97250000000000003</v>
      </c>
      <c r="X67" s="16">
        <f t="shared" si="9"/>
        <v>0.61324299999999998</v>
      </c>
      <c r="Y67" s="16">
        <f t="shared" si="10"/>
        <v>-0.35925700000000005</v>
      </c>
      <c r="Z67" s="17"/>
      <c r="AA67" s="17"/>
      <c r="AB67" s="17"/>
      <c r="AC67" s="17"/>
      <c r="AD67" s="17"/>
      <c r="AE67" s="17"/>
    </row>
    <row r="68" spans="1:31" ht="25.5" x14ac:dyDescent="0.25">
      <c r="A68" s="13">
        <v>63</v>
      </c>
      <c r="B68" s="18" t="s">
        <v>93</v>
      </c>
      <c r="C68" s="19"/>
      <c r="D68" s="15"/>
      <c r="E68" s="21">
        <f>SUM(E64:E67)</f>
        <v>0</v>
      </c>
      <c r="F68" s="21">
        <f t="shared" ref="F68:Y68" si="26">SUM(F64:F67)</f>
        <v>0</v>
      </c>
      <c r="G68" s="21">
        <f t="shared" si="26"/>
        <v>0</v>
      </c>
      <c r="H68" s="21">
        <f t="shared" si="26"/>
        <v>746.49924999999996</v>
      </c>
      <c r="I68" s="21">
        <f t="shared" si="26"/>
        <v>757.09861599999999</v>
      </c>
      <c r="J68" s="21">
        <f t="shared" si="26"/>
        <v>10.599366000000053</v>
      </c>
      <c r="K68" s="21">
        <f t="shared" si="26"/>
        <v>0</v>
      </c>
      <c r="L68" s="21">
        <f t="shared" si="26"/>
        <v>0</v>
      </c>
      <c r="M68" s="21">
        <f t="shared" si="26"/>
        <v>0</v>
      </c>
      <c r="N68" s="21">
        <f t="shared" si="26"/>
        <v>0</v>
      </c>
      <c r="O68" s="21">
        <f t="shared" si="26"/>
        <v>0</v>
      </c>
      <c r="P68" s="21">
        <f t="shared" si="26"/>
        <v>0</v>
      </c>
      <c r="Q68" s="21">
        <f t="shared" si="26"/>
        <v>0</v>
      </c>
      <c r="R68" s="21">
        <f t="shared" si="26"/>
        <v>0</v>
      </c>
      <c r="S68" s="21">
        <f t="shared" si="26"/>
        <v>0</v>
      </c>
      <c r="T68" s="21">
        <f t="shared" si="26"/>
        <v>0</v>
      </c>
      <c r="U68" s="21">
        <f t="shared" si="26"/>
        <v>0</v>
      </c>
      <c r="V68" s="21">
        <f t="shared" si="26"/>
        <v>0</v>
      </c>
      <c r="W68" s="21">
        <f t="shared" si="26"/>
        <v>746.49924999999996</v>
      </c>
      <c r="X68" s="21">
        <f t="shared" si="26"/>
        <v>757.09861599999999</v>
      </c>
      <c r="Y68" s="21">
        <f t="shared" si="26"/>
        <v>10.599366000000053</v>
      </c>
      <c r="Z68" s="17"/>
      <c r="AA68" s="17"/>
      <c r="AB68" s="17"/>
      <c r="AC68" s="17"/>
      <c r="AD68" s="17"/>
      <c r="AE68" s="17"/>
    </row>
    <row r="69" spans="1:31" ht="51" x14ac:dyDescent="0.25">
      <c r="A69" s="13">
        <v>64</v>
      </c>
      <c r="B69" s="14" t="s">
        <v>94</v>
      </c>
      <c r="C69" s="13"/>
      <c r="D69" s="15"/>
      <c r="E69" s="16">
        <v>0</v>
      </c>
      <c r="F69" s="16">
        <v>0</v>
      </c>
      <c r="G69" s="16">
        <f t="shared" si="15"/>
        <v>0</v>
      </c>
      <c r="H69" s="16">
        <v>0</v>
      </c>
      <c r="I69" s="16">
        <v>0</v>
      </c>
      <c r="J69" s="16">
        <f t="shared" si="16"/>
        <v>0</v>
      </c>
      <c r="K69" s="16">
        <v>0</v>
      </c>
      <c r="L69" s="16">
        <v>0</v>
      </c>
      <c r="M69" s="16">
        <f t="shared" si="17"/>
        <v>0</v>
      </c>
      <c r="N69" s="16">
        <v>0</v>
      </c>
      <c r="O69" s="16">
        <v>0</v>
      </c>
      <c r="P69" s="16">
        <f t="shared" si="18"/>
        <v>0</v>
      </c>
      <c r="Q69" s="16">
        <v>0</v>
      </c>
      <c r="R69" s="16">
        <v>0</v>
      </c>
      <c r="S69" s="16">
        <f t="shared" si="19"/>
        <v>0</v>
      </c>
      <c r="T69" s="16">
        <v>0</v>
      </c>
      <c r="U69" s="16">
        <v>0</v>
      </c>
      <c r="V69" s="16">
        <f t="shared" si="20"/>
        <v>0</v>
      </c>
      <c r="W69" s="16">
        <f t="shared" si="8"/>
        <v>0</v>
      </c>
      <c r="X69" s="16">
        <f t="shared" si="9"/>
        <v>0</v>
      </c>
      <c r="Y69" s="16">
        <f t="shared" si="10"/>
        <v>0</v>
      </c>
      <c r="Z69" s="17"/>
      <c r="AA69" s="17"/>
      <c r="AB69" s="17"/>
      <c r="AC69" s="17"/>
      <c r="AD69" s="17"/>
      <c r="AE69" s="17"/>
    </row>
    <row r="70" spans="1:31" ht="15.95" customHeight="1" x14ac:dyDescent="0.25">
      <c r="A70" s="13">
        <v>65</v>
      </c>
      <c r="B70" s="18" t="s">
        <v>95</v>
      </c>
      <c r="C70" s="19"/>
      <c r="D70" s="15"/>
      <c r="E70" s="21">
        <f>E69+E68+E63</f>
        <v>1361.204</v>
      </c>
      <c r="F70" s="21">
        <f t="shared" ref="F70:Y70" si="27">F69+F68+F63</f>
        <v>1342.1438937934936</v>
      </c>
      <c r="G70" s="21">
        <f t="shared" si="27"/>
        <v>-19.060106206506532</v>
      </c>
      <c r="H70" s="21">
        <f t="shared" si="27"/>
        <v>2076.8492500000002</v>
      </c>
      <c r="I70" s="21">
        <f t="shared" si="27"/>
        <v>2157.8021232829997</v>
      </c>
      <c r="J70" s="21">
        <f t="shared" si="27"/>
        <v>80.952873282999633</v>
      </c>
      <c r="K70" s="21">
        <f t="shared" si="27"/>
        <v>4492.9318399999993</v>
      </c>
      <c r="L70" s="21">
        <f t="shared" si="27"/>
        <v>5411.3485208194852</v>
      </c>
      <c r="M70" s="21">
        <f t="shared" si="27"/>
        <v>918.41668081948512</v>
      </c>
      <c r="N70" s="21">
        <f t="shared" si="27"/>
        <v>0</v>
      </c>
      <c r="O70" s="21">
        <f t="shared" si="27"/>
        <v>0</v>
      </c>
      <c r="P70" s="21">
        <f t="shared" si="27"/>
        <v>0</v>
      </c>
      <c r="Q70" s="21">
        <f t="shared" si="27"/>
        <v>0</v>
      </c>
      <c r="R70" s="21">
        <f t="shared" si="27"/>
        <v>0</v>
      </c>
      <c r="S70" s="21">
        <f t="shared" si="27"/>
        <v>0</v>
      </c>
      <c r="T70" s="21">
        <f t="shared" si="27"/>
        <v>0</v>
      </c>
      <c r="U70" s="21">
        <f t="shared" si="27"/>
        <v>0</v>
      </c>
      <c r="V70" s="21">
        <f t="shared" si="27"/>
        <v>0</v>
      </c>
      <c r="W70" s="21">
        <f t="shared" si="27"/>
        <v>6569.7810900000013</v>
      </c>
      <c r="X70" s="21">
        <f t="shared" si="27"/>
        <v>7569.1506441024849</v>
      </c>
      <c r="Y70" s="21">
        <f t="shared" si="27"/>
        <v>999.36955410248447</v>
      </c>
      <c r="Z70" s="17"/>
      <c r="AA70" s="17"/>
      <c r="AB70" s="17"/>
      <c r="AC70" s="17"/>
      <c r="AD70" s="17"/>
      <c r="AE70" s="17"/>
    </row>
    <row r="71" spans="1:31" ht="15.95" customHeight="1" x14ac:dyDescent="0.25">
      <c r="A71" s="13">
        <v>66</v>
      </c>
      <c r="B71" s="18" t="s">
        <v>96</v>
      </c>
      <c r="C71" s="19"/>
      <c r="D71" s="15"/>
      <c r="E71" s="21">
        <f>SUM(E72:E79)</f>
        <v>0</v>
      </c>
      <c r="F71" s="21">
        <f t="shared" ref="F71:Y71" si="28">SUM(F72:F79)</f>
        <v>33.882677999999999</v>
      </c>
      <c r="G71" s="21">
        <f t="shared" si="28"/>
        <v>33.882677999999999</v>
      </c>
      <c r="H71" s="21">
        <f t="shared" si="28"/>
        <v>0</v>
      </c>
      <c r="I71" s="21">
        <f t="shared" si="28"/>
        <v>153.598826</v>
      </c>
      <c r="J71" s="21">
        <f t="shared" si="28"/>
        <v>153.598826</v>
      </c>
      <c r="K71" s="21">
        <f t="shared" si="28"/>
        <v>0</v>
      </c>
      <c r="L71" s="21">
        <f t="shared" si="28"/>
        <v>129.43426339839999</v>
      </c>
      <c r="M71" s="21">
        <f t="shared" si="28"/>
        <v>129.43426339839999</v>
      </c>
      <c r="N71" s="21">
        <f t="shared" si="28"/>
        <v>0</v>
      </c>
      <c r="O71" s="21">
        <f t="shared" si="28"/>
        <v>0</v>
      </c>
      <c r="P71" s="21">
        <f t="shared" si="28"/>
        <v>0</v>
      </c>
      <c r="Q71" s="21">
        <f t="shared" si="28"/>
        <v>0</v>
      </c>
      <c r="R71" s="21">
        <f t="shared" si="28"/>
        <v>0</v>
      </c>
      <c r="S71" s="21">
        <f t="shared" si="28"/>
        <v>0</v>
      </c>
      <c r="T71" s="21">
        <f t="shared" si="28"/>
        <v>0</v>
      </c>
      <c r="U71" s="21">
        <f t="shared" si="28"/>
        <v>0</v>
      </c>
      <c r="V71" s="21">
        <f t="shared" si="28"/>
        <v>0</v>
      </c>
      <c r="W71" s="21">
        <f t="shared" si="28"/>
        <v>0</v>
      </c>
      <c r="X71" s="21">
        <f t="shared" si="28"/>
        <v>283.03308939840002</v>
      </c>
      <c r="Y71" s="21">
        <f t="shared" si="28"/>
        <v>283.03308939840002</v>
      </c>
      <c r="Z71" s="17"/>
      <c r="AA71" s="17"/>
      <c r="AB71" s="17"/>
      <c r="AC71" s="17"/>
      <c r="AD71" s="17"/>
      <c r="AE71" s="17"/>
    </row>
    <row r="72" spans="1:31" ht="15.95" customHeight="1" x14ac:dyDescent="0.25">
      <c r="A72" s="13">
        <v>67</v>
      </c>
      <c r="B72" s="14" t="s">
        <v>83</v>
      </c>
      <c r="C72" s="19"/>
      <c r="D72" s="15"/>
      <c r="E72" s="16">
        <v>0</v>
      </c>
      <c r="F72" s="16">
        <v>0</v>
      </c>
      <c r="G72" s="16">
        <f t="shared" si="15"/>
        <v>0</v>
      </c>
      <c r="H72" s="16">
        <v>0</v>
      </c>
      <c r="I72" s="16">
        <v>-3.7152980000000002</v>
      </c>
      <c r="J72" s="16">
        <f t="shared" si="16"/>
        <v>-3.7152980000000002</v>
      </c>
      <c r="K72" s="16">
        <v>0</v>
      </c>
      <c r="L72" s="16">
        <v>0</v>
      </c>
      <c r="M72" s="16">
        <f t="shared" si="17"/>
        <v>0</v>
      </c>
      <c r="N72" s="16">
        <v>0</v>
      </c>
      <c r="O72" s="16">
        <v>0</v>
      </c>
      <c r="P72" s="16">
        <f t="shared" si="18"/>
        <v>0</v>
      </c>
      <c r="Q72" s="16">
        <v>0</v>
      </c>
      <c r="R72" s="16">
        <v>0</v>
      </c>
      <c r="S72" s="16">
        <f t="shared" si="19"/>
        <v>0</v>
      </c>
      <c r="T72" s="16">
        <v>0</v>
      </c>
      <c r="U72" s="16">
        <v>0</v>
      </c>
      <c r="V72" s="16">
        <f t="shared" si="20"/>
        <v>0</v>
      </c>
      <c r="W72" s="16">
        <f t="shared" ref="W72:W81" si="29">H72+K72+N72+Q72+T72</f>
        <v>0</v>
      </c>
      <c r="X72" s="16">
        <f t="shared" ref="X72:X81" si="30">I72+L72+O72+R72+U72</f>
        <v>-3.7152980000000002</v>
      </c>
      <c r="Y72" s="16">
        <f t="shared" ref="Y72:Y81" si="31">J72+M72+P72+S72+V72</f>
        <v>-3.7152980000000002</v>
      </c>
      <c r="Z72" s="17"/>
      <c r="AA72" s="17"/>
      <c r="AB72" s="17"/>
      <c r="AC72" s="17"/>
      <c r="AD72" s="17"/>
      <c r="AE72" s="17"/>
    </row>
    <row r="73" spans="1:31" ht="25.5" x14ac:dyDescent="0.25">
      <c r="A73" s="13">
        <v>68</v>
      </c>
      <c r="B73" s="14" t="s">
        <v>183</v>
      </c>
      <c r="C73" s="19"/>
      <c r="D73" s="15"/>
      <c r="E73" s="16">
        <v>0</v>
      </c>
      <c r="F73" s="16">
        <v>0</v>
      </c>
      <c r="G73" s="16">
        <f t="shared" si="15"/>
        <v>0</v>
      </c>
      <c r="H73" s="16">
        <v>0</v>
      </c>
      <c r="I73" s="16">
        <v>150.03421299999999</v>
      </c>
      <c r="J73" s="16">
        <f t="shared" si="16"/>
        <v>150.03421299999999</v>
      </c>
      <c r="K73" s="16">
        <v>0</v>
      </c>
      <c r="L73" s="16">
        <v>0</v>
      </c>
      <c r="M73" s="16">
        <f t="shared" si="17"/>
        <v>0</v>
      </c>
      <c r="N73" s="16">
        <v>0</v>
      </c>
      <c r="O73" s="16">
        <v>0</v>
      </c>
      <c r="P73" s="16">
        <f t="shared" si="18"/>
        <v>0</v>
      </c>
      <c r="Q73" s="16">
        <v>0</v>
      </c>
      <c r="R73" s="16">
        <v>0</v>
      </c>
      <c r="S73" s="16">
        <f t="shared" si="19"/>
        <v>0</v>
      </c>
      <c r="T73" s="16">
        <v>0</v>
      </c>
      <c r="U73" s="16">
        <v>0</v>
      </c>
      <c r="V73" s="16">
        <f t="shared" si="20"/>
        <v>0</v>
      </c>
      <c r="W73" s="16">
        <f t="shared" si="29"/>
        <v>0</v>
      </c>
      <c r="X73" s="16">
        <f t="shared" si="30"/>
        <v>150.03421299999999</v>
      </c>
      <c r="Y73" s="16">
        <f t="shared" si="31"/>
        <v>150.03421299999999</v>
      </c>
      <c r="Z73" s="17"/>
      <c r="AA73" s="17"/>
      <c r="AB73" s="17"/>
      <c r="AC73" s="17"/>
      <c r="AD73" s="17"/>
      <c r="AE73" s="17"/>
    </row>
    <row r="74" spans="1:31" ht="25.5" x14ac:dyDescent="0.25">
      <c r="A74" s="13">
        <v>69</v>
      </c>
      <c r="B74" s="14" t="s">
        <v>184</v>
      </c>
      <c r="C74" s="19"/>
      <c r="D74" s="15"/>
      <c r="E74" s="16">
        <v>0</v>
      </c>
      <c r="F74" s="16">
        <v>33.882677999999999</v>
      </c>
      <c r="G74" s="16">
        <f t="shared" si="15"/>
        <v>33.882677999999999</v>
      </c>
      <c r="H74" s="16">
        <v>0</v>
      </c>
      <c r="I74" s="16">
        <v>0</v>
      </c>
      <c r="J74" s="16">
        <f t="shared" si="16"/>
        <v>0</v>
      </c>
      <c r="K74" s="16">
        <v>0</v>
      </c>
      <c r="L74" s="16">
        <v>116.75717739839999</v>
      </c>
      <c r="M74" s="16">
        <f t="shared" si="17"/>
        <v>116.75717739839999</v>
      </c>
      <c r="N74" s="16">
        <v>0</v>
      </c>
      <c r="O74" s="16">
        <v>0</v>
      </c>
      <c r="P74" s="16">
        <f t="shared" si="18"/>
        <v>0</v>
      </c>
      <c r="Q74" s="16">
        <v>0</v>
      </c>
      <c r="R74" s="16">
        <v>0</v>
      </c>
      <c r="S74" s="16">
        <f t="shared" si="19"/>
        <v>0</v>
      </c>
      <c r="T74" s="16">
        <v>0</v>
      </c>
      <c r="U74" s="16">
        <v>0</v>
      </c>
      <c r="V74" s="16">
        <f t="shared" si="20"/>
        <v>0</v>
      </c>
      <c r="W74" s="16">
        <f t="shared" si="29"/>
        <v>0</v>
      </c>
      <c r="X74" s="16">
        <f t="shared" si="30"/>
        <v>116.75717739839999</v>
      </c>
      <c r="Y74" s="16">
        <f t="shared" si="31"/>
        <v>116.75717739839999</v>
      </c>
      <c r="Z74" s="17"/>
      <c r="AA74" s="17"/>
      <c r="AB74" s="17"/>
      <c r="AC74" s="17"/>
      <c r="AD74" s="17"/>
      <c r="AE74" s="17"/>
    </row>
    <row r="75" spans="1:31" ht="15.75" customHeight="1" x14ac:dyDescent="0.25">
      <c r="A75" s="13">
        <v>70</v>
      </c>
      <c r="B75" s="14" t="s">
        <v>104</v>
      </c>
      <c r="C75" s="19"/>
      <c r="D75" s="15"/>
      <c r="E75" s="16">
        <v>0</v>
      </c>
      <c r="F75" s="16">
        <v>0</v>
      </c>
      <c r="G75" s="16">
        <f t="shared" si="15"/>
        <v>0</v>
      </c>
      <c r="H75" s="16">
        <v>0</v>
      </c>
      <c r="I75" s="16">
        <v>0</v>
      </c>
      <c r="J75" s="16">
        <f t="shared" si="16"/>
        <v>0</v>
      </c>
      <c r="K75" s="16">
        <v>0</v>
      </c>
      <c r="L75" s="16">
        <v>10.761950000000001</v>
      </c>
      <c r="M75" s="16">
        <f t="shared" si="17"/>
        <v>10.761950000000001</v>
      </c>
      <c r="N75" s="16">
        <v>0</v>
      </c>
      <c r="O75" s="16">
        <v>0</v>
      </c>
      <c r="P75" s="16">
        <f t="shared" si="18"/>
        <v>0</v>
      </c>
      <c r="Q75" s="16">
        <v>0</v>
      </c>
      <c r="R75" s="16">
        <v>0</v>
      </c>
      <c r="S75" s="16">
        <f t="shared" si="19"/>
        <v>0</v>
      </c>
      <c r="T75" s="16">
        <v>0</v>
      </c>
      <c r="U75" s="16">
        <v>0</v>
      </c>
      <c r="V75" s="16">
        <f t="shared" si="20"/>
        <v>0</v>
      </c>
      <c r="W75" s="16">
        <f t="shared" si="29"/>
        <v>0</v>
      </c>
      <c r="X75" s="16">
        <f t="shared" si="30"/>
        <v>10.761950000000001</v>
      </c>
      <c r="Y75" s="16">
        <f t="shared" si="31"/>
        <v>10.761950000000001</v>
      </c>
      <c r="Z75" s="17"/>
      <c r="AA75" s="17"/>
      <c r="AB75" s="17"/>
      <c r="AC75" s="17"/>
      <c r="AD75" s="17"/>
      <c r="AE75" s="17"/>
    </row>
    <row r="76" spans="1:31" ht="15.75" customHeight="1" x14ac:dyDescent="0.25">
      <c r="A76" s="13">
        <v>71</v>
      </c>
      <c r="B76" s="14" t="s">
        <v>97</v>
      </c>
      <c r="C76" s="19"/>
      <c r="D76" s="15"/>
      <c r="E76" s="16">
        <v>0</v>
      </c>
      <c r="F76" s="16">
        <v>0</v>
      </c>
      <c r="G76" s="16">
        <f t="shared" si="15"/>
        <v>0</v>
      </c>
      <c r="H76" s="16">
        <v>0</v>
      </c>
      <c r="I76" s="16">
        <v>2.4925269999999999</v>
      </c>
      <c r="J76" s="16">
        <f t="shared" si="16"/>
        <v>2.4925269999999999</v>
      </c>
      <c r="K76" s="16">
        <v>0</v>
      </c>
      <c r="L76" s="16">
        <v>0</v>
      </c>
      <c r="M76" s="16">
        <f t="shared" si="17"/>
        <v>0</v>
      </c>
      <c r="N76" s="16">
        <v>0</v>
      </c>
      <c r="O76" s="16">
        <v>0</v>
      </c>
      <c r="P76" s="16">
        <f t="shared" si="18"/>
        <v>0</v>
      </c>
      <c r="Q76" s="16">
        <v>0</v>
      </c>
      <c r="R76" s="16">
        <v>0</v>
      </c>
      <c r="S76" s="16">
        <f t="shared" si="19"/>
        <v>0</v>
      </c>
      <c r="T76" s="16">
        <v>0</v>
      </c>
      <c r="U76" s="16">
        <v>0</v>
      </c>
      <c r="V76" s="16">
        <f t="shared" si="20"/>
        <v>0</v>
      </c>
      <c r="W76" s="16">
        <f t="shared" si="29"/>
        <v>0</v>
      </c>
      <c r="X76" s="16">
        <f t="shared" si="30"/>
        <v>2.4925269999999999</v>
      </c>
      <c r="Y76" s="16">
        <f t="shared" si="31"/>
        <v>2.4925269999999999</v>
      </c>
      <c r="Z76" s="17"/>
      <c r="AA76" s="17"/>
      <c r="AB76" s="17"/>
      <c r="AC76" s="17"/>
      <c r="AD76" s="17"/>
      <c r="AE76" s="17"/>
    </row>
    <row r="77" spans="1:31" ht="15.75" customHeight="1" x14ac:dyDescent="0.25">
      <c r="A77" s="13">
        <v>72</v>
      </c>
      <c r="B77" s="14" t="s">
        <v>98</v>
      </c>
      <c r="C77" s="19"/>
      <c r="D77" s="15"/>
      <c r="E77" s="16">
        <v>0</v>
      </c>
      <c r="F77" s="16">
        <v>0</v>
      </c>
      <c r="G77" s="16">
        <f t="shared" si="15"/>
        <v>0</v>
      </c>
      <c r="H77" s="16">
        <v>0</v>
      </c>
      <c r="I77" s="16">
        <v>4.4800219999999999</v>
      </c>
      <c r="J77" s="16">
        <f t="shared" si="16"/>
        <v>4.4800219999999999</v>
      </c>
      <c r="K77" s="16">
        <v>0</v>
      </c>
      <c r="L77" s="16">
        <v>0</v>
      </c>
      <c r="M77" s="16">
        <f t="shared" si="17"/>
        <v>0</v>
      </c>
      <c r="N77" s="16">
        <v>0</v>
      </c>
      <c r="O77" s="16">
        <v>0</v>
      </c>
      <c r="P77" s="16">
        <f t="shared" si="18"/>
        <v>0</v>
      </c>
      <c r="Q77" s="16">
        <v>0</v>
      </c>
      <c r="R77" s="16">
        <v>0</v>
      </c>
      <c r="S77" s="16">
        <f t="shared" si="19"/>
        <v>0</v>
      </c>
      <c r="T77" s="16">
        <v>0</v>
      </c>
      <c r="U77" s="16">
        <v>0</v>
      </c>
      <c r="V77" s="16">
        <f t="shared" si="20"/>
        <v>0</v>
      </c>
      <c r="W77" s="16">
        <f t="shared" si="29"/>
        <v>0</v>
      </c>
      <c r="X77" s="16">
        <f t="shared" si="30"/>
        <v>4.4800219999999999</v>
      </c>
      <c r="Y77" s="16">
        <f t="shared" si="31"/>
        <v>4.4800219999999999</v>
      </c>
      <c r="Z77" s="17"/>
      <c r="AA77" s="17"/>
      <c r="AB77" s="17"/>
      <c r="AC77" s="17"/>
      <c r="AD77" s="17"/>
      <c r="AE77" s="17"/>
    </row>
    <row r="78" spans="1:31" ht="15.75" customHeight="1" x14ac:dyDescent="0.25">
      <c r="A78" s="13">
        <v>73</v>
      </c>
      <c r="B78" s="14" t="s">
        <v>107</v>
      </c>
      <c r="C78" s="19"/>
      <c r="D78" s="15"/>
      <c r="E78" s="16">
        <v>0</v>
      </c>
      <c r="F78" s="16">
        <v>0</v>
      </c>
      <c r="G78" s="16">
        <f t="shared" si="15"/>
        <v>0</v>
      </c>
      <c r="H78" s="16">
        <v>0</v>
      </c>
      <c r="I78" s="16">
        <v>0.30736200000000002</v>
      </c>
      <c r="J78" s="16">
        <f t="shared" si="16"/>
        <v>0.30736200000000002</v>
      </c>
      <c r="K78" s="16">
        <v>0</v>
      </c>
      <c r="L78" s="16">
        <v>0</v>
      </c>
      <c r="M78" s="16">
        <f t="shared" si="17"/>
        <v>0</v>
      </c>
      <c r="N78" s="16">
        <v>0</v>
      </c>
      <c r="O78" s="16">
        <v>0</v>
      </c>
      <c r="P78" s="16">
        <f t="shared" si="18"/>
        <v>0</v>
      </c>
      <c r="Q78" s="16">
        <v>0</v>
      </c>
      <c r="R78" s="16">
        <v>0</v>
      </c>
      <c r="S78" s="16">
        <f t="shared" si="19"/>
        <v>0</v>
      </c>
      <c r="T78" s="16">
        <v>0</v>
      </c>
      <c r="U78" s="16">
        <v>0</v>
      </c>
      <c r="V78" s="16">
        <f t="shared" si="20"/>
        <v>0</v>
      </c>
      <c r="W78" s="16">
        <f t="shared" si="29"/>
        <v>0</v>
      </c>
      <c r="X78" s="16">
        <f t="shared" si="30"/>
        <v>0.30736200000000002</v>
      </c>
      <c r="Y78" s="16">
        <f t="shared" si="31"/>
        <v>0.30736200000000002</v>
      </c>
      <c r="Z78" s="17"/>
      <c r="AA78" s="17"/>
      <c r="AB78" s="17"/>
      <c r="AC78" s="17"/>
      <c r="AD78" s="17"/>
      <c r="AE78" s="17"/>
    </row>
    <row r="79" spans="1:31" ht="15.75" customHeight="1" x14ac:dyDescent="0.25">
      <c r="A79" s="13">
        <v>74</v>
      </c>
      <c r="B79" s="14" t="s">
        <v>108</v>
      </c>
      <c r="C79" s="19"/>
      <c r="D79" s="15"/>
      <c r="E79" s="16">
        <v>0</v>
      </c>
      <c r="F79" s="16">
        <v>0</v>
      </c>
      <c r="G79" s="16">
        <f t="shared" si="15"/>
        <v>0</v>
      </c>
      <c r="H79" s="16">
        <v>0</v>
      </c>
      <c r="I79" s="16">
        <v>0</v>
      </c>
      <c r="J79" s="16">
        <f t="shared" si="16"/>
        <v>0</v>
      </c>
      <c r="K79" s="16">
        <v>0</v>
      </c>
      <c r="L79" s="16">
        <v>1.9151359999999999</v>
      </c>
      <c r="M79" s="16">
        <f t="shared" si="17"/>
        <v>1.9151359999999999</v>
      </c>
      <c r="N79" s="16">
        <v>0</v>
      </c>
      <c r="O79" s="16">
        <v>0</v>
      </c>
      <c r="P79" s="16">
        <f t="shared" si="18"/>
        <v>0</v>
      </c>
      <c r="Q79" s="16">
        <v>0</v>
      </c>
      <c r="R79" s="16">
        <v>0</v>
      </c>
      <c r="S79" s="16">
        <f t="shared" si="19"/>
        <v>0</v>
      </c>
      <c r="T79" s="16">
        <v>0</v>
      </c>
      <c r="U79" s="16">
        <v>0</v>
      </c>
      <c r="V79" s="16">
        <f t="shared" si="20"/>
        <v>0</v>
      </c>
      <c r="W79" s="16">
        <f t="shared" si="29"/>
        <v>0</v>
      </c>
      <c r="X79" s="16">
        <f t="shared" si="30"/>
        <v>1.9151359999999999</v>
      </c>
      <c r="Y79" s="16">
        <f t="shared" si="31"/>
        <v>1.9151359999999999</v>
      </c>
      <c r="AA79" s="17"/>
    </row>
    <row r="80" spans="1:31" ht="15.75" customHeight="1" x14ac:dyDescent="0.25">
      <c r="A80" s="13">
        <v>75</v>
      </c>
      <c r="B80" s="18" t="s">
        <v>95</v>
      </c>
      <c r="C80" s="19"/>
      <c r="D80" s="15"/>
      <c r="E80" s="21">
        <f>E71+E70</f>
        <v>1361.204</v>
      </c>
      <c r="F80" s="21">
        <f t="shared" ref="F80:Y80" si="32">F71+F70</f>
        <v>1376.0265717934935</v>
      </c>
      <c r="G80" s="21">
        <f t="shared" si="32"/>
        <v>14.822571793493466</v>
      </c>
      <c r="H80" s="21">
        <f t="shared" si="32"/>
        <v>2076.8492500000002</v>
      </c>
      <c r="I80" s="21">
        <f t="shared" si="32"/>
        <v>2311.4009492829996</v>
      </c>
      <c r="J80" s="21">
        <f t="shared" si="32"/>
        <v>234.55169928299964</v>
      </c>
      <c r="K80" s="21">
        <f t="shared" si="32"/>
        <v>4492.9318399999993</v>
      </c>
      <c r="L80" s="21">
        <f t="shared" si="32"/>
        <v>5540.7827842178849</v>
      </c>
      <c r="M80" s="21">
        <f t="shared" si="32"/>
        <v>1047.8509442178852</v>
      </c>
      <c r="N80" s="21">
        <f t="shared" si="32"/>
        <v>0</v>
      </c>
      <c r="O80" s="21">
        <f t="shared" si="32"/>
        <v>0</v>
      </c>
      <c r="P80" s="21">
        <f t="shared" si="32"/>
        <v>0</v>
      </c>
      <c r="Q80" s="21">
        <f t="shared" si="32"/>
        <v>0</v>
      </c>
      <c r="R80" s="21">
        <f t="shared" si="32"/>
        <v>0</v>
      </c>
      <c r="S80" s="21">
        <f t="shared" si="32"/>
        <v>0</v>
      </c>
      <c r="T80" s="21">
        <f t="shared" si="32"/>
        <v>0</v>
      </c>
      <c r="U80" s="21">
        <f t="shared" si="32"/>
        <v>0</v>
      </c>
      <c r="V80" s="21">
        <f t="shared" si="32"/>
        <v>0</v>
      </c>
      <c r="W80" s="21">
        <f t="shared" si="32"/>
        <v>6569.7810900000013</v>
      </c>
      <c r="X80" s="21">
        <f t="shared" si="32"/>
        <v>7852.183733500885</v>
      </c>
      <c r="Y80" s="21">
        <f t="shared" si="32"/>
        <v>1282.4026435008846</v>
      </c>
      <c r="AA80" s="17"/>
    </row>
    <row r="81" spans="1:27" ht="15.75" customHeight="1" x14ac:dyDescent="0.25">
      <c r="A81" s="13">
        <v>76</v>
      </c>
      <c r="B81" s="14" t="s">
        <v>169</v>
      </c>
      <c r="C81" s="13"/>
      <c r="D81" s="9"/>
      <c r="E81" s="16">
        <v>0</v>
      </c>
      <c r="F81" s="16">
        <v>66.131556000000003</v>
      </c>
      <c r="G81" s="16">
        <f t="shared" si="15"/>
        <v>66.131556000000003</v>
      </c>
      <c r="H81" s="16">
        <v>0</v>
      </c>
      <c r="I81" s="16">
        <v>0</v>
      </c>
      <c r="J81" s="16">
        <f t="shared" si="16"/>
        <v>0</v>
      </c>
      <c r="K81" s="16">
        <v>0</v>
      </c>
      <c r="L81" s="16">
        <v>359.09434907999997</v>
      </c>
      <c r="M81" s="16">
        <f t="shared" si="17"/>
        <v>359.09434907999997</v>
      </c>
      <c r="N81" s="16">
        <v>0</v>
      </c>
      <c r="O81" s="16">
        <v>0</v>
      </c>
      <c r="P81" s="16">
        <f t="shared" si="18"/>
        <v>0</v>
      </c>
      <c r="Q81" s="16">
        <v>0</v>
      </c>
      <c r="R81" s="16">
        <v>0</v>
      </c>
      <c r="S81" s="16">
        <f t="shared" si="19"/>
        <v>0</v>
      </c>
      <c r="T81" s="16">
        <v>0</v>
      </c>
      <c r="U81" s="16">
        <v>0</v>
      </c>
      <c r="V81" s="16">
        <f t="shared" si="20"/>
        <v>0</v>
      </c>
      <c r="W81" s="16">
        <f t="shared" si="29"/>
        <v>0</v>
      </c>
      <c r="X81" s="16">
        <f t="shared" si="30"/>
        <v>359.09434907999997</v>
      </c>
      <c r="Y81" s="16">
        <f t="shared" si="31"/>
        <v>359.09434907999997</v>
      </c>
      <c r="AA81" s="17"/>
    </row>
    <row r="82" spans="1:27" ht="15.75" customHeight="1" x14ac:dyDescent="0.25">
      <c r="A82" s="13">
        <v>77</v>
      </c>
      <c r="B82" s="18" t="s">
        <v>116</v>
      </c>
      <c r="C82" s="19"/>
      <c r="D82" s="1"/>
      <c r="E82" s="21">
        <f>SUM(E80:E81)</f>
        <v>1361.204</v>
      </c>
      <c r="F82" s="21">
        <f t="shared" ref="F82:Y82" si="33">SUM(F80:F81)</f>
        <v>1442.1581277934936</v>
      </c>
      <c r="G82" s="21">
        <f t="shared" si="33"/>
        <v>80.95412779349347</v>
      </c>
      <c r="H82" s="21">
        <f t="shared" si="33"/>
        <v>2076.8492500000002</v>
      </c>
      <c r="I82" s="21">
        <f t="shared" si="33"/>
        <v>2311.4009492829996</v>
      </c>
      <c r="J82" s="21">
        <f t="shared" si="33"/>
        <v>234.55169928299964</v>
      </c>
      <c r="K82" s="21">
        <f t="shared" si="33"/>
        <v>4492.9318399999993</v>
      </c>
      <c r="L82" s="21">
        <f t="shared" si="33"/>
        <v>5899.8771332978849</v>
      </c>
      <c r="M82" s="21">
        <f t="shared" si="33"/>
        <v>1406.9452932978852</v>
      </c>
      <c r="N82" s="21">
        <f t="shared" si="33"/>
        <v>0</v>
      </c>
      <c r="O82" s="21">
        <f t="shared" si="33"/>
        <v>0</v>
      </c>
      <c r="P82" s="21">
        <f t="shared" si="33"/>
        <v>0</v>
      </c>
      <c r="Q82" s="21">
        <f t="shared" si="33"/>
        <v>0</v>
      </c>
      <c r="R82" s="21">
        <f t="shared" si="33"/>
        <v>0</v>
      </c>
      <c r="S82" s="21">
        <f t="shared" si="33"/>
        <v>0</v>
      </c>
      <c r="T82" s="21">
        <f t="shared" si="33"/>
        <v>0</v>
      </c>
      <c r="U82" s="21">
        <f t="shared" si="33"/>
        <v>0</v>
      </c>
      <c r="V82" s="21">
        <f t="shared" si="33"/>
        <v>0</v>
      </c>
      <c r="W82" s="21">
        <f t="shared" si="33"/>
        <v>6569.7810900000013</v>
      </c>
      <c r="X82" s="21">
        <f t="shared" si="33"/>
        <v>8211.2780825808841</v>
      </c>
      <c r="Y82" s="21">
        <f t="shared" si="33"/>
        <v>1641.4969925808846</v>
      </c>
      <c r="AA82" s="17"/>
    </row>
    <row r="83" spans="1:27" ht="15.75" customHeight="1" x14ac:dyDescent="0.25">
      <c r="A83" s="10"/>
      <c r="B83" s="55" t="s">
        <v>99</v>
      </c>
      <c r="C83" s="55"/>
      <c r="D83" s="55"/>
      <c r="E83" s="55"/>
      <c r="F83" s="55"/>
      <c r="G83" s="10"/>
      <c r="H83" s="10"/>
      <c r="I83" s="10"/>
      <c r="J83" s="10"/>
      <c r="K83" s="10"/>
      <c r="L83" s="10"/>
      <c r="M83" s="17"/>
      <c r="N83" s="10"/>
      <c r="O83" s="10"/>
      <c r="P83" s="17"/>
      <c r="Q83" s="10"/>
      <c r="R83" s="10"/>
      <c r="S83" s="17"/>
      <c r="T83" s="10"/>
      <c r="U83" s="10"/>
      <c r="V83" s="17"/>
      <c r="W83" s="10"/>
      <c r="X83" s="10"/>
      <c r="Y83" s="10"/>
      <c r="AA83" s="17"/>
    </row>
    <row r="84" spans="1:27" ht="17.100000000000001" customHeight="1" x14ac:dyDescent="0.25">
      <c r="C84" s="10"/>
      <c r="D84" s="10"/>
      <c r="E84" s="35"/>
      <c r="F84" s="35"/>
      <c r="G84" s="33" t="s">
        <v>117</v>
      </c>
      <c r="H84" s="36">
        <f>(X81+X63)/(F63+F81)</f>
        <v>5.0921475470115212</v>
      </c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AA84" s="17"/>
    </row>
    <row r="85" spans="1:27" ht="17.100000000000001" customHeight="1" x14ac:dyDescent="0.25">
      <c r="C85" s="10"/>
      <c r="D85" s="10"/>
      <c r="E85" s="35"/>
      <c r="F85" s="35"/>
      <c r="G85" s="35"/>
      <c r="H85" s="36">
        <v>5.0921475470115212</v>
      </c>
      <c r="I85" s="17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AA85" s="17"/>
    </row>
    <row r="86" spans="1:27" ht="17.100000000000001" customHeight="1" x14ac:dyDescent="0.25">
      <c r="C86" s="10"/>
      <c r="D86" s="10"/>
      <c r="E86" s="17"/>
      <c r="F86" s="17"/>
      <c r="G86" s="10"/>
      <c r="H86" s="10"/>
      <c r="I86" s="17"/>
      <c r="J86" s="10"/>
      <c r="L86" s="17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AA86" s="17"/>
    </row>
    <row r="87" spans="1:27" ht="17.100000000000001" customHeight="1" x14ac:dyDescent="0.25">
      <c r="C87" s="10"/>
      <c r="D87" s="10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AA87" s="17"/>
    </row>
    <row r="88" spans="1:27" ht="17.100000000000001" customHeight="1" x14ac:dyDescent="0.25">
      <c r="B88" s="28"/>
      <c r="C88" s="26"/>
      <c r="D88" s="26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AA88" s="17"/>
    </row>
  </sheetData>
  <mergeCells count="35">
    <mergeCell ref="A1:Y1"/>
    <mergeCell ref="B83:F83"/>
    <mergeCell ref="Q34:Q35"/>
    <mergeCell ref="R34:R35"/>
    <mergeCell ref="S34:S35"/>
    <mergeCell ref="T34:T35"/>
    <mergeCell ref="I34:I35"/>
    <mergeCell ref="J34:J35"/>
    <mergeCell ref="C34:C35"/>
    <mergeCell ref="E34:E35"/>
    <mergeCell ref="F34:F35"/>
    <mergeCell ref="G34:G35"/>
    <mergeCell ref="H34:H35"/>
    <mergeCell ref="D34:D35"/>
    <mergeCell ref="M34:M35"/>
    <mergeCell ref="U34:U35"/>
    <mergeCell ref="V34:V35"/>
    <mergeCell ref="K34:K35"/>
    <mergeCell ref="L34:L35"/>
    <mergeCell ref="N34:N35"/>
    <mergeCell ref="O34:O35"/>
    <mergeCell ref="P34:P35"/>
    <mergeCell ref="A2:Y2"/>
    <mergeCell ref="A3:A5"/>
    <mergeCell ref="B3:B5"/>
    <mergeCell ref="C3:C5"/>
    <mergeCell ref="D3:D5"/>
    <mergeCell ref="E3:G4"/>
    <mergeCell ref="H3:Y3"/>
    <mergeCell ref="H4:J4"/>
    <mergeCell ref="K4:M4"/>
    <mergeCell ref="N4:P4"/>
    <mergeCell ref="Q4:S4"/>
    <mergeCell ref="T4:V4"/>
    <mergeCell ref="W4:Y4"/>
  </mergeCells>
  <printOptions horizontalCentered="1"/>
  <pageMargins left="0" right="0" top="0.19685039370078741" bottom="0.19685039370078741" header="0" footer="0"/>
  <pageSetup paperSize="9" scale="70" orientation="landscape" r:id="rId1"/>
  <rowBreaks count="1" manualBreakCount="1">
    <brk id="48" max="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04"/>
  <sheetViews>
    <sheetView zoomScaleNormal="100" workbookViewId="0">
      <pane xSplit="4" ySplit="5" topLeftCell="E63" activePane="bottomRight" state="frozen"/>
      <selection activeCell="L11" sqref="L11"/>
      <selection pane="topRight" activeCell="L11" sqref="L11"/>
      <selection pane="bottomLeft" activeCell="L11" sqref="L11"/>
      <selection pane="bottomRight" activeCell="X70" sqref="X70"/>
    </sheetView>
  </sheetViews>
  <sheetFormatPr defaultRowHeight="17.100000000000001" customHeight="1" x14ac:dyDescent="0.25"/>
  <cols>
    <col min="1" max="1" width="3.7109375" style="10" customWidth="1"/>
    <col min="2" max="2" width="29.42578125" style="27" customWidth="1"/>
    <col min="3" max="3" width="7.85546875" style="10" bestFit="1" customWidth="1"/>
    <col min="4" max="4" width="8.5703125" style="10" bestFit="1" customWidth="1"/>
    <col min="5" max="6" width="7.5703125" style="10" bestFit="1" customWidth="1"/>
    <col min="7" max="7" width="8.7109375" style="10" bestFit="1" customWidth="1"/>
    <col min="8" max="8" width="8" style="10" bestFit="1" customWidth="1"/>
    <col min="9" max="9" width="7.5703125" style="10" bestFit="1" customWidth="1"/>
    <col min="10" max="10" width="8.28515625" style="10" bestFit="1" customWidth="1"/>
    <col min="11" max="11" width="7.5703125" style="10" bestFit="1" customWidth="1"/>
    <col min="12" max="12" width="8.7109375" style="10" customWidth="1"/>
    <col min="13" max="13" width="8.28515625" style="10" bestFit="1" customWidth="1"/>
    <col min="14" max="14" width="4.5703125" style="10" bestFit="1" customWidth="1"/>
    <col min="15" max="15" width="6.140625" style="10" bestFit="1" customWidth="1"/>
    <col min="16" max="16" width="8.28515625" style="10" bestFit="1" customWidth="1"/>
    <col min="17" max="17" width="4.5703125" style="10" bestFit="1" customWidth="1"/>
    <col min="18" max="18" width="6.140625" style="10" bestFit="1" customWidth="1"/>
    <col min="19" max="19" width="8.85546875" style="10" bestFit="1" customWidth="1"/>
    <col min="20" max="20" width="4.5703125" style="10" bestFit="1" customWidth="1"/>
    <col min="21" max="21" width="6.140625" style="10" bestFit="1" customWidth="1"/>
    <col min="22" max="22" width="8.42578125" style="10" bestFit="1" customWidth="1"/>
    <col min="23" max="23" width="7.5703125" style="10" bestFit="1" customWidth="1"/>
    <col min="24" max="25" width="8.5703125" style="10" bestFit="1" customWidth="1"/>
    <col min="26" max="26" width="11.5703125" style="10" bestFit="1" customWidth="1"/>
    <col min="27" max="28" width="6.5703125" style="10" customWidth="1"/>
    <col min="29" max="29" width="9.140625" style="10"/>
    <col min="30" max="30" width="11.5703125" style="10" bestFit="1" customWidth="1"/>
    <col min="31" max="16384" width="9.140625" style="10"/>
  </cols>
  <sheetData>
    <row r="1" spans="1:31" ht="15.75" x14ac:dyDescent="0.25">
      <c r="A1" s="46" t="s">
        <v>185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31" ht="17.100000000000001" customHeight="1" x14ac:dyDescent="0.25">
      <c r="A2" s="46" t="s">
        <v>187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31" s="12" customFormat="1" ht="17.100000000000001" customHeight="1" x14ac:dyDescent="0.25">
      <c r="A3" s="47" t="s">
        <v>168</v>
      </c>
      <c r="B3" s="48" t="s">
        <v>1</v>
      </c>
      <c r="C3" s="47" t="s">
        <v>2</v>
      </c>
      <c r="D3" s="49" t="s">
        <v>3</v>
      </c>
      <c r="E3" s="47" t="s">
        <v>4</v>
      </c>
      <c r="F3" s="47"/>
      <c r="G3" s="47"/>
      <c r="H3" s="47" t="s">
        <v>5</v>
      </c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31" s="12" customFormat="1" ht="24.75" customHeight="1" x14ac:dyDescent="0.25">
      <c r="A4" s="47"/>
      <c r="B4" s="48"/>
      <c r="C4" s="47"/>
      <c r="D4" s="49"/>
      <c r="E4" s="47"/>
      <c r="F4" s="47"/>
      <c r="G4" s="47"/>
      <c r="H4" s="47" t="s">
        <v>6</v>
      </c>
      <c r="I4" s="47"/>
      <c r="J4" s="47"/>
      <c r="K4" s="47" t="s">
        <v>7</v>
      </c>
      <c r="L4" s="47"/>
      <c r="M4" s="47"/>
      <c r="N4" s="47" t="s">
        <v>8</v>
      </c>
      <c r="O4" s="47"/>
      <c r="P4" s="47"/>
      <c r="Q4" s="47" t="s">
        <v>9</v>
      </c>
      <c r="R4" s="47"/>
      <c r="S4" s="47"/>
      <c r="T4" s="47" t="s">
        <v>10</v>
      </c>
      <c r="U4" s="47"/>
      <c r="V4" s="47"/>
      <c r="W4" s="47" t="s">
        <v>11</v>
      </c>
      <c r="X4" s="47"/>
      <c r="Y4" s="47"/>
    </row>
    <row r="5" spans="1:31" s="12" customFormat="1" ht="32.25" customHeight="1" x14ac:dyDescent="0.25">
      <c r="A5" s="47"/>
      <c r="B5" s="48"/>
      <c r="C5" s="47"/>
      <c r="D5" s="49"/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1" t="s">
        <v>18</v>
      </c>
      <c r="L5" s="11" t="s">
        <v>19</v>
      </c>
      <c r="M5" s="11" t="s">
        <v>20</v>
      </c>
      <c r="N5" s="11" t="s">
        <v>21</v>
      </c>
      <c r="O5" s="11" t="s">
        <v>22</v>
      </c>
      <c r="P5" s="11" t="s">
        <v>23</v>
      </c>
      <c r="Q5" s="11" t="s">
        <v>24</v>
      </c>
      <c r="R5" s="11" t="s">
        <v>25</v>
      </c>
      <c r="S5" s="11" t="s">
        <v>26</v>
      </c>
      <c r="T5" s="11" t="s">
        <v>27</v>
      </c>
      <c r="U5" s="11" t="s">
        <v>28</v>
      </c>
      <c r="V5" s="11" t="s">
        <v>29</v>
      </c>
      <c r="W5" s="11" t="s">
        <v>30</v>
      </c>
      <c r="X5" s="11" t="s">
        <v>31</v>
      </c>
      <c r="Y5" s="11" t="s">
        <v>32</v>
      </c>
    </row>
    <row r="6" spans="1:31" ht="17.100000000000001" customHeight="1" x14ac:dyDescent="0.25">
      <c r="A6" s="13">
        <v>1</v>
      </c>
      <c r="B6" s="14" t="s">
        <v>33</v>
      </c>
      <c r="C6" s="13">
        <v>420</v>
      </c>
      <c r="D6" s="15">
        <v>0.2334</v>
      </c>
      <c r="E6" s="16">
        <f>166.57/3</f>
        <v>55.523333333333333</v>
      </c>
      <c r="F6" s="16">
        <v>55.788823999999998</v>
      </c>
      <c r="G6" s="16">
        <f>F6-E6</f>
        <v>0.26549066666666477</v>
      </c>
      <c r="H6" s="16">
        <f>Feb!H6</f>
        <v>46.272222222222332</v>
      </c>
      <c r="I6" s="16">
        <v>46.270901692600006</v>
      </c>
      <c r="J6" s="16">
        <f>I6-H6</f>
        <v>-1.3205296223262053E-3</v>
      </c>
      <c r="K6" s="16">
        <f>3.34*E6</f>
        <v>185.44793333333334</v>
      </c>
      <c r="L6" s="16">
        <v>501.88185366819999</v>
      </c>
      <c r="M6" s="16">
        <f>L6-K6</f>
        <v>316.43392033486668</v>
      </c>
      <c r="N6" s="16">
        <v>0</v>
      </c>
      <c r="O6" s="16">
        <v>0</v>
      </c>
      <c r="P6" s="16">
        <f>O6-N6</f>
        <v>0</v>
      </c>
      <c r="Q6" s="16">
        <v>0</v>
      </c>
      <c r="R6" s="16">
        <v>0</v>
      </c>
      <c r="S6" s="16">
        <f>R6-Q6</f>
        <v>0</v>
      </c>
      <c r="T6" s="16">
        <v>0</v>
      </c>
      <c r="U6" s="16">
        <v>0</v>
      </c>
      <c r="V6" s="16">
        <f>U6-T6</f>
        <v>0</v>
      </c>
      <c r="W6" s="16">
        <f>H6+K6+N6+Q6+T6</f>
        <v>231.72015555555566</v>
      </c>
      <c r="X6" s="16">
        <f>I6+L6+O6+R6+U6</f>
        <v>548.15275536080003</v>
      </c>
      <c r="Y6" s="16">
        <f>J6+M6+P6+S6+V6</f>
        <v>316.43259980524437</v>
      </c>
      <c r="Z6" s="17"/>
      <c r="AA6" s="17"/>
      <c r="AB6" s="17"/>
      <c r="AC6" s="17"/>
      <c r="AD6" s="17"/>
      <c r="AE6" s="17"/>
    </row>
    <row r="7" spans="1:31" ht="17.100000000000001" customHeight="1" x14ac:dyDescent="0.25">
      <c r="A7" s="13">
        <v>2</v>
      </c>
      <c r="B7" s="14" t="s">
        <v>34</v>
      </c>
      <c r="C7" s="13">
        <v>420</v>
      </c>
      <c r="D7" s="15">
        <v>0.2334</v>
      </c>
      <c r="E7" s="16">
        <f t="shared" ref="E7:E8" si="0">166.57/3</f>
        <v>55.523333333333333</v>
      </c>
      <c r="F7" s="16">
        <v>55.788823999999998</v>
      </c>
      <c r="G7" s="16">
        <f t="shared" ref="G7:G33" si="1">F7-E7</f>
        <v>0.26549066666666477</v>
      </c>
      <c r="H7" s="16">
        <f>Feb!H7</f>
        <v>46.272222222222332</v>
      </c>
      <c r="I7" s="16">
        <v>46.270901692600006</v>
      </c>
      <c r="J7" s="16">
        <f t="shared" ref="J7:J33" si="2">I7-H7</f>
        <v>-1.3205296223262053E-3</v>
      </c>
      <c r="K7" s="16">
        <f t="shared" ref="K7:K8" si="3">3.34*E7</f>
        <v>185.44793333333334</v>
      </c>
      <c r="L7" s="16">
        <v>501.88185366819999</v>
      </c>
      <c r="M7" s="16">
        <f t="shared" ref="M7:M33" si="4">L7-K7</f>
        <v>316.43392033486668</v>
      </c>
      <c r="N7" s="16">
        <v>0</v>
      </c>
      <c r="O7" s="16">
        <v>0</v>
      </c>
      <c r="P7" s="16">
        <f t="shared" ref="P7:P33" si="5">O7-N7</f>
        <v>0</v>
      </c>
      <c r="Q7" s="16">
        <v>0</v>
      </c>
      <c r="R7" s="16">
        <v>0</v>
      </c>
      <c r="S7" s="16">
        <f t="shared" ref="S7:S33" si="6">R7-Q7</f>
        <v>0</v>
      </c>
      <c r="T7" s="16">
        <v>0</v>
      </c>
      <c r="U7" s="16">
        <v>0</v>
      </c>
      <c r="V7" s="16">
        <f t="shared" ref="V7:V33" si="7">U7-T7</f>
        <v>0</v>
      </c>
      <c r="W7" s="16">
        <f t="shared" ref="W7:W69" si="8">H7+K7+N7+Q7+T7</f>
        <v>231.72015555555566</v>
      </c>
      <c r="X7" s="16">
        <f t="shared" ref="X7:X69" si="9">I7+L7+O7+R7+U7</f>
        <v>548.15275536080003</v>
      </c>
      <c r="Y7" s="16">
        <f t="shared" ref="Y7:Y69" si="10">J7+M7+P7+S7+V7</f>
        <v>316.43259980524437</v>
      </c>
      <c r="Z7" s="17"/>
      <c r="AA7" s="17"/>
      <c r="AB7" s="17"/>
      <c r="AC7" s="17"/>
      <c r="AD7" s="17"/>
      <c r="AE7" s="17"/>
    </row>
    <row r="8" spans="1:31" ht="17.100000000000001" customHeight="1" x14ac:dyDescent="0.25">
      <c r="A8" s="13">
        <v>3</v>
      </c>
      <c r="B8" s="14" t="s">
        <v>35</v>
      </c>
      <c r="C8" s="13">
        <v>420</v>
      </c>
      <c r="D8" s="15">
        <v>0.2334</v>
      </c>
      <c r="E8" s="16">
        <f t="shared" si="0"/>
        <v>55.523333333333333</v>
      </c>
      <c r="F8" s="16">
        <v>55.788823999999998</v>
      </c>
      <c r="G8" s="16">
        <f t="shared" si="1"/>
        <v>0.26549066666666477</v>
      </c>
      <c r="H8" s="16">
        <f>Feb!H8</f>
        <v>46.272222222222332</v>
      </c>
      <c r="I8" s="16">
        <v>46.270901692600006</v>
      </c>
      <c r="J8" s="16">
        <f t="shared" si="2"/>
        <v>-1.3205296223262053E-3</v>
      </c>
      <c r="K8" s="16">
        <f t="shared" si="3"/>
        <v>185.44793333333334</v>
      </c>
      <c r="L8" s="16">
        <v>501.88185366819999</v>
      </c>
      <c r="M8" s="16">
        <f t="shared" si="4"/>
        <v>316.43392033486668</v>
      </c>
      <c r="N8" s="16">
        <v>0</v>
      </c>
      <c r="O8" s="16">
        <v>0</v>
      </c>
      <c r="P8" s="16">
        <f t="shared" si="5"/>
        <v>0</v>
      </c>
      <c r="Q8" s="16">
        <v>0</v>
      </c>
      <c r="R8" s="16">
        <v>0</v>
      </c>
      <c r="S8" s="16">
        <f t="shared" si="6"/>
        <v>0</v>
      </c>
      <c r="T8" s="16">
        <v>0</v>
      </c>
      <c r="U8" s="16">
        <v>0</v>
      </c>
      <c r="V8" s="16">
        <f t="shared" si="7"/>
        <v>0</v>
      </c>
      <c r="W8" s="16">
        <f t="shared" si="8"/>
        <v>231.72015555555566</v>
      </c>
      <c r="X8" s="16">
        <f t="shared" si="9"/>
        <v>548.15275536080003</v>
      </c>
      <c r="Y8" s="16">
        <f t="shared" si="10"/>
        <v>316.43259980524437</v>
      </c>
      <c r="Z8" s="17"/>
      <c r="AA8" s="17"/>
      <c r="AB8" s="17"/>
      <c r="AC8" s="17"/>
      <c r="AD8" s="17"/>
      <c r="AE8" s="17"/>
    </row>
    <row r="9" spans="1:31" ht="17.100000000000001" customHeight="1" x14ac:dyDescent="0.25">
      <c r="A9" s="13">
        <v>4</v>
      </c>
      <c r="B9" s="14" t="s">
        <v>36</v>
      </c>
      <c r="C9" s="13">
        <v>500</v>
      </c>
      <c r="D9" s="15">
        <v>0.2334</v>
      </c>
      <c r="E9" s="16">
        <v>67</v>
      </c>
      <c r="F9" s="16">
        <v>74.997138300000003</v>
      </c>
      <c r="G9" s="16">
        <f t="shared" si="1"/>
        <v>7.9971383000000031</v>
      </c>
      <c r="H9" s="16">
        <f>Feb!H9</f>
        <v>55.758333333333326</v>
      </c>
      <c r="I9" s="16">
        <v>55.755369922200003</v>
      </c>
      <c r="J9" s="16">
        <f t="shared" si="2"/>
        <v>-2.9634111333223245E-3</v>
      </c>
      <c r="K9" s="16">
        <f>3.15*E9</f>
        <v>211.04999999999998</v>
      </c>
      <c r="L9" s="16">
        <v>573.6525405438</v>
      </c>
      <c r="M9" s="16">
        <f t="shared" si="4"/>
        <v>362.60254054380005</v>
      </c>
      <c r="N9" s="16">
        <v>0</v>
      </c>
      <c r="O9" s="16">
        <v>0</v>
      </c>
      <c r="P9" s="16">
        <f t="shared" si="5"/>
        <v>0</v>
      </c>
      <c r="Q9" s="16">
        <v>0</v>
      </c>
      <c r="R9" s="16">
        <v>0</v>
      </c>
      <c r="S9" s="16">
        <f t="shared" si="6"/>
        <v>0</v>
      </c>
      <c r="T9" s="16">
        <v>0</v>
      </c>
      <c r="U9" s="16">
        <v>0</v>
      </c>
      <c r="V9" s="16">
        <f t="shared" si="7"/>
        <v>0</v>
      </c>
      <c r="W9" s="16">
        <f t="shared" si="8"/>
        <v>266.80833333333328</v>
      </c>
      <c r="X9" s="16">
        <f t="shared" si="9"/>
        <v>629.40791046599998</v>
      </c>
      <c r="Y9" s="16">
        <f t="shared" si="10"/>
        <v>362.5995771326667</v>
      </c>
      <c r="Z9" s="17"/>
      <c r="AA9" s="17"/>
      <c r="AB9" s="17"/>
      <c r="AC9" s="17"/>
      <c r="AD9" s="17"/>
      <c r="AE9" s="17"/>
    </row>
    <row r="10" spans="1:31" ht="17.100000000000001" customHeight="1" x14ac:dyDescent="0.25">
      <c r="A10" s="13">
        <v>5</v>
      </c>
      <c r="B10" s="14" t="s">
        <v>37</v>
      </c>
      <c r="C10" s="13">
        <v>420</v>
      </c>
      <c r="D10" s="15">
        <v>0.2334</v>
      </c>
      <c r="E10" s="16">
        <v>55.52</v>
      </c>
      <c r="F10" s="16">
        <v>45.279693359999996</v>
      </c>
      <c r="G10" s="16">
        <f t="shared" si="1"/>
        <v>-10.240306640000007</v>
      </c>
      <c r="H10" s="16">
        <f>Feb!H10</f>
        <v>52.341666666666669</v>
      </c>
      <c r="I10" s="16">
        <v>52.345784999999999</v>
      </c>
      <c r="J10" s="16">
        <f t="shared" si="2"/>
        <v>4.1183333333307814E-3</v>
      </c>
      <c r="K10" s="16">
        <f>3.86*E10</f>
        <v>214.30719999999999</v>
      </c>
      <c r="L10" s="16">
        <v>363.59382634439999</v>
      </c>
      <c r="M10" s="16">
        <f t="shared" si="4"/>
        <v>149.28662634439999</v>
      </c>
      <c r="N10" s="16">
        <v>0</v>
      </c>
      <c r="O10" s="16">
        <v>0</v>
      </c>
      <c r="P10" s="16">
        <f t="shared" si="5"/>
        <v>0</v>
      </c>
      <c r="Q10" s="16">
        <v>0</v>
      </c>
      <c r="R10" s="16">
        <v>0</v>
      </c>
      <c r="S10" s="16">
        <f t="shared" si="6"/>
        <v>0</v>
      </c>
      <c r="T10" s="16">
        <v>0</v>
      </c>
      <c r="U10" s="16">
        <v>0</v>
      </c>
      <c r="V10" s="16">
        <f t="shared" si="7"/>
        <v>0</v>
      </c>
      <c r="W10" s="16">
        <f t="shared" si="8"/>
        <v>266.64886666666666</v>
      </c>
      <c r="X10" s="16">
        <f t="shared" si="9"/>
        <v>415.93961134439996</v>
      </c>
      <c r="Y10" s="16">
        <f t="shared" si="10"/>
        <v>149.29074467773333</v>
      </c>
      <c r="Z10" s="17"/>
      <c r="AA10" s="17"/>
      <c r="AB10" s="17"/>
      <c r="AC10" s="17"/>
      <c r="AD10" s="17"/>
      <c r="AE10" s="17"/>
    </row>
    <row r="11" spans="1:31" ht="17.100000000000001" customHeight="1" x14ac:dyDescent="0.25">
      <c r="A11" s="13">
        <v>6</v>
      </c>
      <c r="B11" s="14" t="s">
        <v>38</v>
      </c>
      <c r="C11" s="13">
        <v>420</v>
      </c>
      <c r="D11" s="15">
        <v>0.2334</v>
      </c>
      <c r="E11" s="16">
        <v>55.52</v>
      </c>
      <c r="F11" s="16">
        <v>50.77343922</v>
      </c>
      <c r="G11" s="16">
        <f t="shared" si="1"/>
        <v>-4.7465607800000029</v>
      </c>
      <c r="H11" s="16">
        <f>Feb!H11</f>
        <v>51.325000000000003</v>
      </c>
      <c r="I11" s="16">
        <v>51.328549844399994</v>
      </c>
      <c r="J11" s="16">
        <f t="shared" si="2"/>
        <v>3.5498443999912865E-3</v>
      </c>
      <c r="K11" s="16">
        <f t="shared" ref="K11:K12" si="11">3.86*E11</f>
        <v>214.30719999999999</v>
      </c>
      <c r="L11" s="16">
        <v>452.96824173119995</v>
      </c>
      <c r="M11" s="16">
        <f t="shared" si="4"/>
        <v>238.66104173119996</v>
      </c>
      <c r="N11" s="16">
        <v>0</v>
      </c>
      <c r="O11" s="16">
        <v>0</v>
      </c>
      <c r="P11" s="16">
        <f t="shared" si="5"/>
        <v>0</v>
      </c>
      <c r="Q11" s="16">
        <v>0</v>
      </c>
      <c r="R11" s="16">
        <v>0</v>
      </c>
      <c r="S11" s="16">
        <f t="shared" si="6"/>
        <v>0</v>
      </c>
      <c r="T11" s="16">
        <v>0</v>
      </c>
      <c r="U11" s="16">
        <v>0</v>
      </c>
      <c r="V11" s="16">
        <f t="shared" si="7"/>
        <v>0</v>
      </c>
      <c r="W11" s="16">
        <f t="shared" si="8"/>
        <v>265.63220000000001</v>
      </c>
      <c r="X11" s="16">
        <f t="shared" si="9"/>
        <v>504.29679157559997</v>
      </c>
      <c r="Y11" s="16">
        <f t="shared" si="10"/>
        <v>238.66459157559996</v>
      </c>
      <c r="Z11" s="17"/>
      <c r="AA11" s="17"/>
      <c r="AB11" s="17"/>
      <c r="AC11" s="17"/>
      <c r="AD11" s="17"/>
      <c r="AE11" s="17"/>
    </row>
    <row r="12" spans="1:31" ht="17.100000000000001" customHeight="1" x14ac:dyDescent="0.25">
      <c r="A12" s="13">
        <v>7</v>
      </c>
      <c r="B12" s="14" t="s">
        <v>39</v>
      </c>
      <c r="C12" s="13">
        <v>210</v>
      </c>
      <c r="D12" s="15">
        <v>0.2334</v>
      </c>
      <c r="E12" s="16">
        <v>27.76</v>
      </c>
      <c r="F12" s="16">
        <v>19.534833120000002</v>
      </c>
      <c r="G12" s="16">
        <f t="shared" si="1"/>
        <v>-8.2251668799999997</v>
      </c>
      <c r="H12" s="16">
        <f>Feb!H12</f>
        <v>33.166666666666664</v>
      </c>
      <c r="I12" s="16">
        <v>33.1700300778</v>
      </c>
      <c r="J12" s="16">
        <f t="shared" si="2"/>
        <v>3.3634111333356032E-3</v>
      </c>
      <c r="K12" s="16">
        <f t="shared" si="11"/>
        <v>107.1536</v>
      </c>
      <c r="L12" s="16">
        <v>203.61837099360002</v>
      </c>
      <c r="M12" s="16">
        <f t="shared" si="4"/>
        <v>96.464770993600027</v>
      </c>
      <c r="N12" s="16">
        <v>0</v>
      </c>
      <c r="O12" s="16">
        <v>0</v>
      </c>
      <c r="P12" s="16">
        <f t="shared" si="5"/>
        <v>0</v>
      </c>
      <c r="Q12" s="16">
        <v>0</v>
      </c>
      <c r="R12" s="16">
        <v>0</v>
      </c>
      <c r="S12" s="16">
        <f t="shared" si="6"/>
        <v>0</v>
      </c>
      <c r="T12" s="16">
        <v>0</v>
      </c>
      <c r="U12" s="16">
        <v>0</v>
      </c>
      <c r="V12" s="16">
        <f t="shared" si="7"/>
        <v>0</v>
      </c>
      <c r="W12" s="16">
        <f t="shared" si="8"/>
        <v>140.32026666666667</v>
      </c>
      <c r="X12" s="16">
        <f t="shared" si="9"/>
        <v>236.78840107140002</v>
      </c>
      <c r="Y12" s="16">
        <f t="shared" si="10"/>
        <v>96.468134404733362</v>
      </c>
      <c r="Z12" s="17"/>
      <c r="AA12" s="17"/>
      <c r="AB12" s="17"/>
      <c r="AC12" s="17"/>
      <c r="AD12" s="17"/>
      <c r="AE12" s="17"/>
    </row>
    <row r="13" spans="1:31" ht="17.100000000000001" customHeight="1" x14ac:dyDescent="0.25">
      <c r="A13" s="13">
        <v>8</v>
      </c>
      <c r="B13" s="14" t="s">
        <v>40</v>
      </c>
      <c r="C13" s="13">
        <v>600</v>
      </c>
      <c r="D13" s="15">
        <v>0.2334</v>
      </c>
      <c r="E13" s="16">
        <v>86.67</v>
      </c>
      <c r="F13" s="16">
        <v>73.263092999999998</v>
      </c>
      <c r="G13" s="16">
        <f t="shared" si="1"/>
        <v>-13.406907000000004</v>
      </c>
      <c r="H13" s="16">
        <f>Feb!H13</f>
        <v>146.36666666666665</v>
      </c>
      <c r="I13" s="16">
        <v>146.36708492220001</v>
      </c>
      <c r="J13" s="16">
        <f t="shared" si="2"/>
        <v>4.182555333613891E-4</v>
      </c>
      <c r="K13" s="16">
        <f>3.66*E13</f>
        <v>317.2122</v>
      </c>
      <c r="L13" s="16">
        <v>525.15765948779995</v>
      </c>
      <c r="M13" s="16">
        <f t="shared" si="4"/>
        <v>207.94545948779995</v>
      </c>
      <c r="N13" s="16">
        <v>0</v>
      </c>
      <c r="O13" s="16">
        <v>0</v>
      </c>
      <c r="P13" s="16">
        <f t="shared" si="5"/>
        <v>0</v>
      </c>
      <c r="Q13" s="16">
        <v>0</v>
      </c>
      <c r="R13" s="16">
        <v>0</v>
      </c>
      <c r="S13" s="16">
        <f t="shared" si="6"/>
        <v>0</v>
      </c>
      <c r="T13" s="16">
        <v>0</v>
      </c>
      <c r="U13" s="16">
        <v>0</v>
      </c>
      <c r="V13" s="16">
        <f t="shared" si="7"/>
        <v>0</v>
      </c>
      <c r="W13" s="16">
        <f t="shared" si="8"/>
        <v>463.57886666666661</v>
      </c>
      <c r="X13" s="16">
        <f t="shared" si="9"/>
        <v>671.52474440999993</v>
      </c>
      <c r="Y13" s="16">
        <f t="shared" si="10"/>
        <v>207.94587774333331</v>
      </c>
      <c r="Z13" s="17"/>
      <c r="AA13" s="17"/>
      <c r="AB13" s="17"/>
      <c r="AC13" s="17"/>
      <c r="AD13" s="17"/>
      <c r="AE13" s="17"/>
    </row>
    <row r="14" spans="1:31" ht="17.100000000000001" customHeight="1" x14ac:dyDescent="0.25">
      <c r="A14" s="13">
        <v>9</v>
      </c>
      <c r="B14" s="18" t="s">
        <v>41</v>
      </c>
      <c r="C14" s="19">
        <f>SUM(C6:C13)</f>
        <v>3410</v>
      </c>
      <c r="D14" s="15"/>
      <c r="E14" s="21">
        <f>SUM(E6:E13)</f>
        <v>459.03999999999996</v>
      </c>
      <c r="F14" s="21">
        <f t="shared" ref="F14:Y14" si="12">SUM(F6:F13)</f>
        <v>431.21466900000007</v>
      </c>
      <c r="G14" s="21">
        <f t="shared" si="12"/>
        <v>-27.825331000000016</v>
      </c>
      <c r="H14" s="21">
        <f t="shared" si="12"/>
        <v>477.77500000000032</v>
      </c>
      <c r="I14" s="21">
        <f t="shared" si="12"/>
        <v>477.77952484440004</v>
      </c>
      <c r="J14" s="21">
        <f t="shared" si="12"/>
        <v>4.5248443997181198E-3</v>
      </c>
      <c r="K14" s="21">
        <f t="shared" si="12"/>
        <v>1620.374</v>
      </c>
      <c r="L14" s="21">
        <f t="shared" si="12"/>
        <v>3624.6362001054003</v>
      </c>
      <c r="M14" s="21">
        <f t="shared" si="12"/>
        <v>2004.2622001054001</v>
      </c>
      <c r="N14" s="21">
        <f t="shared" si="12"/>
        <v>0</v>
      </c>
      <c r="O14" s="21">
        <f t="shared" si="12"/>
        <v>0</v>
      </c>
      <c r="P14" s="21">
        <f t="shared" si="12"/>
        <v>0</v>
      </c>
      <c r="Q14" s="21">
        <f t="shared" si="12"/>
        <v>0</v>
      </c>
      <c r="R14" s="21">
        <f t="shared" si="12"/>
        <v>0</v>
      </c>
      <c r="S14" s="21">
        <f t="shared" si="12"/>
        <v>0</v>
      </c>
      <c r="T14" s="21">
        <f t="shared" si="12"/>
        <v>0</v>
      </c>
      <c r="U14" s="21">
        <f t="shared" si="12"/>
        <v>0</v>
      </c>
      <c r="V14" s="21">
        <f t="shared" si="12"/>
        <v>0</v>
      </c>
      <c r="W14" s="21">
        <f t="shared" si="12"/>
        <v>2098.1490000000003</v>
      </c>
      <c r="X14" s="21">
        <f t="shared" si="12"/>
        <v>4102.4157249498003</v>
      </c>
      <c r="Y14" s="21">
        <f t="shared" si="12"/>
        <v>2004.2667249497997</v>
      </c>
      <c r="Z14" s="17"/>
      <c r="AA14" s="17"/>
      <c r="AB14" s="17"/>
      <c r="AC14" s="17"/>
      <c r="AD14" s="17"/>
      <c r="AE14" s="17"/>
    </row>
    <row r="15" spans="1:31" ht="17.100000000000001" customHeight="1" x14ac:dyDescent="0.25">
      <c r="A15" s="13">
        <v>10</v>
      </c>
      <c r="B15" s="14" t="s">
        <v>42</v>
      </c>
      <c r="C15" s="13">
        <v>770</v>
      </c>
      <c r="D15" s="15">
        <v>0.2334</v>
      </c>
      <c r="E15" s="16">
        <v>14.9</v>
      </c>
      <c r="F15" s="16">
        <v>4.8082967400000003</v>
      </c>
      <c r="G15" s="16">
        <f t="shared" si="1"/>
        <v>-10.091703259999999</v>
      </c>
      <c r="H15" s="16">
        <f>Feb!H15</f>
        <v>44.208333333333336</v>
      </c>
      <c r="I15" s="16">
        <v>44.211795000000002</v>
      </c>
      <c r="J15" s="16">
        <f t="shared" si="2"/>
        <v>3.4616666666664742E-3</v>
      </c>
      <c r="K15" s="16">
        <v>0</v>
      </c>
      <c r="L15" s="16">
        <v>0</v>
      </c>
      <c r="M15" s="16">
        <f t="shared" si="4"/>
        <v>0</v>
      </c>
      <c r="N15" s="16">
        <v>0</v>
      </c>
      <c r="O15" s="16">
        <v>0</v>
      </c>
      <c r="P15" s="16">
        <f t="shared" si="5"/>
        <v>0</v>
      </c>
      <c r="Q15" s="16">
        <v>0</v>
      </c>
      <c r="R15" s="16">
        <v>0</v>
      </c>
      <c r="S15" s="16">
        <f t="shared" si="6"/>
        <v>0</v>
      </c>
      <c r="T15" s="16">
        <v>0</v>
      </c>
      <c r="U15" s="16">
        <v>0</v>
      </c>
      <c r="V15" s="16">
        <f t="shared" si="7"/>
        <v>0</v>
      </c>
      <c r="W15" s="16">
        <f t="shared" si="8"/>
        <v>44.208333333333336</v>
      </c>
      <c r="X15" s="16">
        <f t="shared" si="9"/>
        <v>44.211795000000002</v>
      </c>
      <c r="Y15" s="16">
        <f t="shared" si="10"/>
        <v>3.4616666666664742E-3</v>
      </c>
      <c r="Z15" s="17"/>
      <c r="AA15" s="17"/>
      <c r="AB15" s="17"/>
      <c r="AC15" s="17"/>
      <c r="AD15" s="17"/>
      <c r="AE15" s="17"/>
    </row>
    <row r="16" spans="1:31" ht="17.100000000000001" customHeight="1" x14ac:dyDescent="0.25">
      <c r="A16" s="13">
        <v>11</v>
      </c>
      <c r="B16" s="14" t="s">
        <v>43</v>
      </c>
      <c r="C16" s="13">
        <v>90</v>
      </c>
      <c r="D16" s="15">
        <v>0.2334</v>
      </c>
      <c r="E16" s="16">
        <v>0.45</v>
      </c>
      <c r="F16" s="16">
        <v>3.4584616830000003</v>
      </c>
      <c r="G16" s="16">
        <f t="shared" si="1"/>
        <v>3.0084616830000002</v>
      </c>
      <c r="H16" s="16">
        <f>Feb!H16</f>
        <v>5.0749999999999993</v>
      </c>
      <c r="I16" s="16">
        <v>5.0745050778000005</v>
      </c>
      <c r="J16" s="16">
        <f t="shared" si="2"/>
        <v>-4.9492219999880405E-4</v>
      </c>
      <c r="K16" s="16">
        <v>0</v>
      </c>
      <c r="L16" s="16">
        <v>0</v>
      </c>
      <c r="M16" s="16">
        <f t="shared" si="4"/>
        <v>0</v>
      </c>
      <c r="N16" s="16">
        <v>0</v>
      </c>
      <c r="O16" s="16">
        <v>0</v>
      </c>
      <c r="P16" s="16">
        <f t="shared" si="5"/>
        <v>0</v>
      </c>
      <c r="Q16" s="16">
        <v>0</v>
      </c>
      <c r="R16" s="16">
        <v>0</v>
      </c>
      <c r="S16" s="16">
        <f t="shared" si="6"/>
        <v>0</v>
      </c>
      <c r="T16" s="16">
        <v>0</v>
      </c>
      <c r="U16" s="16">
        <v>0</v>
      </c>
      <c r="V16" s="16">
        <f t="shared" si="7"/>
        <v>0</v>
      </c>
      <c r="W16" s="16">
        <f t="shared" si="8"/>
        <v>5.0749999999999993</v>
      </c>
      <c r="X16" s="16">
        <f t="shared" si="9"/>
        <v>5.0745050778000005</v>
      </c>
      <c r="Y16" s="16">
        <f t="shared" si="10"/>
        <v>-4.9492219999880405E-4</v>
      </c>
      <c r="Z16" s="17"/>
      <c r="AA16" s="17"/>
      <c r="AB16" s="17"/>
      <c r="AC16" s="17"/>
      <c r="AD16" s="17"/>
      <c r="AE16" s="17"/>
    </row>
    <row r="17" spans="1:31" ht="17.100000000000001" customHeight="1" x14ac:dyDescent="0.25">
      <c r="A17" s="13">
        <v>12</v>
      </c>
      <c r="B17" s="14" t="s">
        <v>44</v>
      </c>
      <c r="C17" s="13">
        <v>50</v>
      </c>
      <c r="D17" s="15">
        <v>0.2334</v>
      </c>
      <c r="E17" s="16">
        <v>0.93</v>
      </c>
      <c r="F17" s="16">
        <v>0.33434550000000002</v>
      </c>
      <c r="G17" s="16">
        <f t="shared" si="1"/>
        <v>-0.59565449999999998</v>
      </c>
      <c r="H17" s="16">
        <f>Feb!H17</f>
        <v>9.7416666666666671</v>
      </c>
      <c r="I17" s="16">
        <v>9.7444500000000005</v>
      </c>
      <c r="J17" s="16">
        <f t="shared" si="2"/>
        <v>2.7833333333333599E-3</v>
      </c>
      <c r="K17" s="16">
        <v>0</v>
      </c>
      <c r="L17" s="16">
        <v>0</v>
      </c>
      <c r="M17" s="16">
        <f t="shared" si="4"/>
        <v>0</v>
      </c>
      <c r="N17" s="16">
        <v>0</v>
      </c>
      <c r="O17" s="16">
        <v>0</v>
      </c>
      <c r="P17" s="16">
        <f t="shared" si="5"/>
        <v>0</v>
      </c>
      <c r="Q17" s="16">
        <v>0</v>
      </c>
      <c r="R17" s="16">
        <v>0</v>
      </c>
      <c r="S17" s="16">
        <f t="shared" si="6"/>
        <v>0</v>
      </c>
      <c r="T17" s="16">
        <v>0</v>
      </c>
      <c r="U17" s="16">
        <v>0</v>
      </c>
      <c r="V17" s="16">
        <f t="shared" si="7"/>
        <v>0</v>
      </c>
      <c r="W17" s="16">
        <f t="shared" si="8"/>
        <v>9.7416666666666671</v>
      </c>
      <c r="X17" s="16">
        <f t="shared" si="9"/>
        <v>9.7444500000000005</v>
      </c>
      <c r="Y17" s="16">
        <f t="shared" si="10"/>
        <v>2.7833333333333599E-3</v>
      </c>
      <c r="Z17" s="17"/>
      <c r="AA17" s="17"/>
      <c r="AB17" s="17"/>
      <c r="AC17" s="17"/>
      <c r="AD17" s="17"/>
      <c r="AE17" s="17"/>
    </row>
    <row r="18" spans="1:31" ht="17.100000000000001" customHeight="1" x14ac:dyDescent="0.25">
      <c r="A18" s="13">
        <v>13</v>
      </c>
      <c r="B18" s="14" t="s">
        <v>45</v>
      </c>
      <c r="C18" s="13">
        <v>725</v>
      </c>
      <c r="D18" s="15">
        <v>0.2334</v>
      </c>
      <c r="E18" s="16">
        <v>43.98</v>
      </c>
      <c r="F18" s="16">
        <v>39.086007741000003</v>
      </c>
      <c r="G18" s="16">
        <f t="shared" si="1"/>
        <v>-4.8939922589999938</v>
      </c>
      <c r="H18" s="16">
        <f>Feb!H18</f>
        <v>47.55</v>
      </c>
      <c r="I18" s="16">
        <v>47.553305077800005</v>
      </c>
      <c r="J18" s="16">
        <f t="shared" si="2"/>
        <v>3.3050778000074388E-3</v>
      </c>
      <c r="K18" s="16">
        <v>0</v>
      </c>
      <c r="L18" s="16">
        <v>0</v>
      </c>
      <c r="M18" s="16">
        <f t="shared" si="4"/>
        <v>0</v>
      </c>
      <c r="N18" s="16">
        <v>0</v>
      </c>
      <c r="O18" s="16">
        <v>0</v>
      </c>
      <c r="P18" s="16">
        <f t="shared" si="5"/>
        <v>0</v>
      </c>
      <c r="Q18" s="16">
        <v>0</v>
      </c>
      <c r="R18" s="16">
        <v>0</v>
      </c>
      <c r="S18" s="16">
        <f t="shared" si="6"/>
        <v>0</v>
      </c>
      <c r="T18" s="16">
        <v>0</v>
      </c>
      <c r="U18" s="16">
        <v>0</v>
      </c>
      <c r="V18" s="16">
        <f t="shared" si="7"/>
        <v>0</v>
      </c>
      <c r="W18" s="16">
        <f t="shared" si="8"/>
        <v>47.55</v>
      </c>
      <c r="X18" s="16">
        <f t="shared" si="9"/>
        <v>47.553305077800005</v>
      </c>
      <c r="Y18" s="16">
        <f t="shared" si="10"/>
        <v>3.3050778000074388E-3</v>
      </c>
      <c r="Z18" s="17"/>
      <c r="AA18" s="17"/>
      <c r="AB18" s="17"/>
      <c r="AC18" s="17"/>
      <c r="AD18" s="17"/>
      <c r="AE18" s="17"/>
    </row>
    <row r="19" spans="1:31" ht="17.100000000000001" customHeight="1" x14ac:dyDescent="0.25">
      <c r="A19" s="13">
        <v>14</v>
      </c>
      <c r="B19" s="14" t="s">
        <v>46</v>
      </c>
      <c r="C19" s="13">
        <v>20</v>
      </c>
      <c r="D19" s="15">
        <v>0.2334</v>
      </c>
      <c r="E19" s="16">
        <v>0.09</v>
      </c>
      <c r="F19" s="16">
        <v>-2.7263453999999999E-3</v>
      </c>
      <c r="G19" s="16">
        <f t="shared" si="1"/>
        <v>-9.2726345399999993E-2</v>
      </c>
      <c r="H19" s="16">
        <f>Feb!H19</f>
        <v>2.6333333333333337</v>
      </c>
      <c r="I19" s="16">
        <v>2.6296398443999998</v>
      </c>
      <c r="J19" s="16">
        <f t="shared" si="2"/>
        <v>-3.6934889333339882E-3</v>
      </c>
      <c r="K19" s="16">
        <v>0</v>
      </c>
      <c r="L19" s="16">
        <v>0</v>
      </c>
      <c r="M19" s="16">
        <f t="shared" si="4"/>
        <v>0</v>
      </c>
      <c r="N19" s="16">
        <v>0</v>
      </c>
      <c r="O19" s="16">
        <v>0</v>
      </c>
      <c r="P19" s="16">
        <f t="shared" si="5"/>
        <v>0</v>
      </c>
      <c r="Q19" s="16">
        <v>0</v>
      </c>
      <c r="R19" s="16">
        <v>0</v>
      </c>
      <c r="S19" s="16">
        <f t="shared" si="6"/>
        <v>0</v>
      </c>
      <c r="T19" s="16">
        <v>0</v>
      </c>
      <c r="U19" s="16">
        <v>0</v>
      </c>
      <c r="V19" s="16">
        <f t="shared" si="7"/>
        <v>0</v>
      </c>
      <c r="W19" s="16">
        <f t="shared" si="8"/>
        <v>2.6333333333333337</v>
      </c>
      <c r="X19" s="16">
        <f t="shared" si="9"/>
        <v>2.6296398443999998</v>
      </c>
      <c r="Y19" s="16">
        <f t="shared" si="10"/>
        <v>-3.6934889333339882E-3</v>
      </c>
      <c r="Z19" s="17"/>
      <c r="AA19" s="17"/>
      <c r="AB19" s="17"/>
      <c r="AC19" s="17"/>
      <c r="AD19" s="17"/>
      <c r="AE19" s="17"/>
    </row>
    <row r="20" spans="1:31" ht="17.100000000000001" customHeight="1" x14ac:dyDescent="0.25">
      <c r="A20" s="13">
        <v>15</v>
      </c>
      <c r="B20" s="14" t="s">
        <v>47</v>
      </c>
      <c r="C20" s="13">
        <v>1</v>
      </c>
      <c r="D20" s="15">
        <v>0.2334</v>
      </c>
      <c r="E20" s="16">
        <v>0.09</v>
      </c>
      <c r="F20" s="16">
        <v>8.9823990000000006E-2</v>
      </c>
      <c r="G20" s="16">
        <f t="shared" si="1"/>
        <v>-1.7600999999999034E-4</v>
      </c>
      <c r="H20" s="16">
        <f>Feb!H20</f>
        <v>0.35</v>
      </c>
      <c r="I20" s="16">
        <v>0.35399007780000002</v>
      </c>
      <c r="J20" s="16">
        <f t="shared" si="2"/>
        <v>3.990077800000047E-3</v>
      </c>
      <c r="K20" s="16">
        <v>0</v>
      </c>
      <c r="L20" s="16">
        <v>0</v>
      </c>
      <c r="M20" s="16">
        <f t="shared" si="4"/>
        <v>0</v>
      </c>
      <c r="N20" s="16">
        <v>0</v>
      </c>
      <c r="O20" s="16">
        <v>0</v>
      </c>
      <c r="P20" s="16">
        <f t="shared" si="5"/>
        <v>0</v>
      </c>
      <c r="Q20" s="16">
        <v>0</v>
      </c>
      <c r="R20" s="16">
        <v>0</v>
      </c>
      <c r="S20" s="16">
        <f t="shared" si="6"/>
        <v>0</v>
      </c>
      <c r="T20" s="16">
        <v>0</v>
      </c>
      <c r="U20" s="16">
        <v>0</v>
      </c>
      <c r="V20" s="16">
        <f t="shared" si="7"/>
        <v>0</v>
      </c>
      <c r="W20" s="16">
        <f t="shared" si="8"/>
        <v>0.35</v>
      </c>
      <c r="X20" s="16">
        <f t="shared" si="9"/>
        <v>0.35399007780000002</v>
      </c>
      <c r="Y20" s="16">
        <f t="shared" si="10"/>
        <v>3.990077800000047E-3</v>
      </c>
      <c r="Z20" s="17"/>
      <c r="AA20" s="17"/>
      <c r="AB20" s="17"/>
      <c r="AC20" s="17"/>
      <c r="AD20" s="17"/>
      <c r="AE20" s="17"/>
    </row>
    <row r="21" spans="1:31" ht="17.100000000000001" customHeight="1" x14ac:dyDescent="0.25">
      <c r="A21" s="13">
        <v>16</v>
      </c>
      <c r="B21" s="18" t="s">
        <v>48</v>
      </c>
      <c r="C21" s="19">
        <f>SUM(C15:C20)</f>
        <v>1656</v>
      </c>
      <c r="D21" s="15"/>
      <c r="E21" s="21">
        <f>SUM(E15:E20)</f>
        <v>60.440000000000005</v>
      </c>
      <c r="F21" s="21">
        <f t="shared" ref="F21:Y21" si="13">SUM(F15:F20)</f>
        <v>47.7742093086</v>
      </c>
      <c r="G21" s="21">
        <f t="shared" si="13"/>
        <v>-12.665790691399993</v>
      </c>
      <c r="H21" s="21">
        <f t="shared" si="13"/>
        <v>109.55833333333332</v>
      </c>
      <c r="I21" s="21">
        <f t="shared" si="13"/>
        <v>109.56768507780001</v>
      </c>
      <c r="J21" s="21">
        <f t="shared" si="13"/>
        <v>9.3517444666745275E-3</v>
      </c>
      <c r="K21" s="21">
        <f t="shared" si="13"/>
        <v>0</v>
      </c>
      <c r="L21" s="21">
        <f t="shared" si="13"/>
        <v>0</v>
      </c>
      <c r="M21" s="21">
        <f t="shared" si="13"/>
        <v>0</v>
      </c>
      <c r="N21" s="21">
        <f t="shared" si="13"/>
        <v>0</v>
      </c>
      <c r="O21" s="21">
        <f t="shared" si="13"/>
        <v>0</v>
      </c>
      <c r="P21" s="21">
        <f t="shared" si="13"/>
        <v>0</v>
      </c>
      <c r="Q21" s="21">
        <f t="shared" si="13"/>
        <v>0</v>
      </c>
      <c r="R21" s="21">
        <f t="shared" si="13"/>
        <v>0</v>
      </c>
      <c r="S21" s="21">
        <f t="shared" si="13"/>
        <v>0</v>
      </c>
      <c r="T21" s="21">
        <f t="shared" si="13"/>
        <v>0</v>
      </c>
      <c r="U21" s="21">
        <f t="shared" si="13"/>
        <v>0</v>
      </c>
      <c r="V21" s="21">
        <f t="shared" si="13"/>
        <v>0</v>
      </c>
      <c r="W21" s="21">
        <f t="shared" si="13"/>
        <v>109.55833333333332</v>
      </c>
      <c r="X21" s="21">
        <f t="shared" si="13"/>
        <v>109.56768507780001</v>
      </c>
      <c r="Y21" s="21">
        <f t="shared" si="13"/>
        <v>9.3517444666745275E-3</v>
      </c>
      <c r="Z21" s="17"/>
      <c r="AA21" s="17"/>
      <c r="AB21" s="17"/>
      <c r="AC21" s="17"/>
      <c r="AD21" s="17"/>
      <c r="AE21" s="17"/>
    </row>
    <row r="22" spans="1:31" ht="17.100000000000001" customHeight="1" x14ac:dyDescent="0.25">
      <c r="A22" s="13">
        <v>17</v>
      </c>
      <c r="B22" s="14" t="s">
        <v>49</v>
      </c>
      <c r="C22" s="13">
        <v>141.6</v>
      </c>
      <c r="D22" s="15">
        <v>0.2334</v>
      </c>
      <c r="E22" s="16">
        <v>9.0500000000000007</v>
      </c>
      <c r="F22" s="16">
        <v>9.8067678000000011</v>
      </c>
      <c r="G22" s="16">
        <f t="shared" si="1"/>
        <v>0.75676780000000043</v>
      </c>
      <c r="H22" s="16">
        <f>Feb!H22</f>
        <v>12.6</v>
      </c>
      <c r="I22" s="16">
        <v>12.597765000000001</v>
      </c>
      <c r="J22" s="16">
        <f t="shared" si="2"/>
        <v>-2.2349999999988768E-3</v>
      </c>
      <c r="K22" s="16">
        <v>0</v>
      </c>
      <c r="L22" s="16">
        <v>0</v>
      </c>
      <c r="M22" s="16">
        <f t="shared" si="4"/>
        <v>0</v>
      </c>
      <c r="N22" s="16">
        <v>0</v>
      </c>
      <c r="O22" s="16">
        <v>0</v>
      </c>
      <c r="P22" s="16">
        <f t="shared" si="5"/>
        <v>0</v>
      </c>
      <c r="Q22" s="16">
        <v>0</v>
      </c>
      <c r="R22" s="16">
        <v>0</v>
      </c>
      <c r="S22" s="16">
        <f t="shared" si="6"/>
        <v>0</v>
      </c>
      <c r="T22" s="16">
        <v>0</v>
      </c>
      <c r="U22" s="16">
        <v>0</v>
      </c>
      <c r="V22" s="16">
        <f t="shared" si="7"/>
        <v>0</v>
      </c>
      <c r="W22" s="16">
        <f t="shared" si="8"/>
        <v>12.6</v>
      </c>
      <c r="X22" s="16">
        <f t="shared" si="9"/>
        <v>12.597765000000001</v>
      </c>
      <c r="Y22" s="16">
        <f t="shared" si="10"/>
        <v>-2.2349999999988768E-3</v>
      </c>
      <c r="Z22" s="17"/>
      <c r="AA22" s="17"/>
      <c r="AB22" s="17"/>
      <c r="AC22" s="17"/>
      <c r="AD22" s="17"/>
      <c r="AE22" s="17"/>
    </row>
    <row r="23" spans="1:31" ht="17.100000000000001" customHeight="1" x14ac:dyDescent="0.25">
      <c r="A23" s="13">
        <v>18</v>
      </c>
      <c r="B23" s="18" t="s">
        <v>50</v>
      </c>
      <c r="C23" s="19">
        <f>C22+C21+C14</f>
        <v>5207.6000000000004</v>
      </c>
      <c r="D23" s="15"/>
      <c r="E23" s="21">
        <f>E22+E21+E14</f>
        <v>528.53</v>
      </c>
      <c r="F23" s="21">
        <f t="shared" ref="F23:Y23" si="14">F22+F21+F14</f>
        <v>488.79564610860007</v>
      </c>
      <c r="G23" s="21">
        <f t="shared" si="14"/>
        <v>-39.734353891400005</v>
      </c>
      <c r="H23" s="21">
        <f t="shared" si="14"/>
        <v>599.93333333333362</v>
      </c>
      <c r="I23" s="21">
        <f t="shared" si="14"/>
        <v>599.9449749222</v>
      </c>
      <c r="J23" s="21">
        <f t="shared" si="14"/>
        <v>1.1641588866393771E-2</v>
      </c>
      <c r="K23" s="21">
        <f t="shared" si="14"/>
        <v>1620.374</v>
      </c>
      <c r="L23" s="21">
        <f t="shared" si="14"/>
        <v>3624.6362001054003</v>
      </c>
      <c r="M23" s="21">
        <f t="shared" si="14"/>
        <v>2004.2622001054001</v>
      </c>
      <c r="N23" s="21">
        <f t="shared" si="14"/>
        <v>0</v>
      </c>
      <c r="O23" s="21">
        <f t="shared" si="14"/>
        <v>0</v>
      </c>
      <c r="P23" s="21">
        <f t="shared" si="14"/>
        <v>0</v>
      </c>
      <c r="Q23" s="21">
        <f t="shared" si="14"/>
        <v>0</v>
      </c>
      <c r="R23" s="21">
        <f t="shared" si="14"/>
        <v>0</v>
      </c>
      <c r="S23" s="21">
        <f t="shared" si="14"/>
        <v>0</v>
      </c>
      <c r="T23" s="21">
        <f t="shared" si="14"/>
        <v>0</v>
      </c>
      <c r="U23" s="21">
        <f t="shared" si="14"/>
        <v>0</v>
      </c>
      <c r="V23" s="21">
        <f t="shared" si="14"/>
        <v>0</v>
      </c>
      <c r="W23" s="21">
        <f t="shared" si="14"/>
        <v>2220.3073333333336</v>
      </c>
      <c r="X23" s="21">
        <f t="shared" si="14"/>
        <v>4224.5811750276007</v>
      </c>
      <c r="Y23" s="21">
        <f t="shared" si="14"/>
        <v>2004.2738416942664</v>
      </c>
      <c r="Z23" s="17"/>
      <c r="AA23" s="17"/>
      <c r="AB23" s="17"/>
      <c r="AC23" s="17"/>
      <c r="AD23" s="17"/>
      <c r="AE23" s="17"/>
    </row>
    <row r="24" spans="1:31" ht="17.100000000000001" customHeight="1" x14ac:dyDescent="0.25">
      <c r="A24" s="13">
        <v>19</v>
      </c>
      <c r="B24" s="14" t="s">
        <v>51</v>
      </c>
      <c r="C24" s="13">
        <v>2100</v>
      </c>
      <c r="D24" s="15">
        <v>3.2000000000000001E-2</v>
      </c>
      <c r="E24" s="16">
        <v>40.130000000000003</v>
      </c>
      <c r="F24" s="16">
        <v>28.496727</v>
      </c>
      <c r="G24" s="16">
        <f t="shared" si="1"/>
        <v>-11.633273000000003</v>
      </c>
      <c r="H24" s="16">
        <f>Feb!H24</f>
        <v>27.025000000000002</v>
      </c>
      <c r="I24" s="16">
        <v>41.611044999999997</v>
      </c>
      <c r="J24" s="16">
        <f t="shared" si="2"/>
        <v>14.586044999999995</v>
      </c>
      <c r="K24" s="16">
        <f>2.62*E24</f>
        <v>105.14060000000001</v>
      </c>
      <c r="L24" s="22">
        <v>96.503912</v>
      </c>
      <c r="M24" s="16">
        <f t="shared" si="4"/>
        <v>-8.6366880000000066</v>
      </c>
      <c r="N24" s="16">
        <v>0</v>
      </c>
      <c r="O24" s="16">
        <v>0</v>
      </c>
      <c r="P24" s="16">
        <f t="shared" si="5"/>
        <v>0</v>
      </c>
      <c r="Q24" s="16">
        <v>0</v>
      </c>
      <c r="R24" s="16">
        <v>0</v>
      </c>
      <c r="S24" s="16">
        <f t="shared" si="6"/>
        <v>0</v>
      </c>
      <c r="T24" s="16">
        <v>0</v>
      </c>
      <c r="U24" s="16">
        <v>0</v>
      </c>
      <c r="V24" s="16">
        <f t="shared" si="7"/>
        <v>0</v>
      </c>
      <c r="W24" s="16">
        <f t="shared" si="8"/>
        <v>132.16560000000001</v>
      </c>
      <c r="X24" s="16">
        <f t="shared" si="9"/>
        <v>138.114957</v>
      </c>
      <c r="Y24" s="16">
        <f t="shared" si="10"/>
        <v>5.9493569999999885</v>
      </c>
      <c r="Z24" s="17"/>
      <c r="AA24" s="17"/>
      <c r="AB24" s="17"/>
      <c r="AC24" s="17"/>
      <c r="AD24" s="17"/>
      <c r="AE24" s="17"/>
    </row>
    <row r="25" spans="1:31" ht="17.100000000000001" customHeight="1" x14ac:dyDescent="0.25">
      <c r="A25" s="13">
        <v>20</v>
      </c>
      <c r="B25" s="14" t="s">
        <v>52</v>
      </c>
      <c r="C25" s="13">
        <v>1000</v>
      </c>
      <c r="D25" s="15">
        <v>0.1076</v>
      </c>
      <c r="E25" s="16">
        <v>65.69</v>
      </c>
      <c r="F25" s="16">
        <v>65.614859999999993</v>
      </c>
      <c r="G25" s="16">
        <f t="shared" si="1"/>
        <v>-7.5140000000004648E-2</v>
      </c>
      <c r="H25" s="16">
        <f>Feb!H25</f>
        <v>59.283333333333339</v>
      </c>
      <c r="I25" s="16">
        <v>140.01537300000001</v>
      </c>
      <c r="J25" s="16">
        <f t="shared" si="2"/>
        <v>80.73203966666668</v>
      </c>
      <c r="K25" s="16">
        <f>3*E25</f>
        <v>197.07</v>
      </c>
      <c r="L25" s="22">
        <v>345.61606999999998</v>
      </c>
      <c r="M25" s="16">
        <f t="shared" si="4"/>
        <v>148.54606999999999</v>
      </c>
      <c r="N25" s="16">
        <v>0</v>
      </c>
      <c r="O25" s="16">
        <v>0</v>
      </c>
      <c r="P25" s="16">
        <f t="shared" si="5"/>
        <v>0</v>
      </c>
      <c r="Q25" s="16">
        <v>0</v>
      </c>
      <c r="R25" s="16">
        <v>0</v>
      </c>
      <c r="S25" s="16">
        <f t="shared" si="6"/>
        <v>0</v>
      </c>
      <c r="T25" s="16">
        <v>0</v>
      </c>
      <c r="U25" s="16">
        <v>0</v>
      </c>
      <c r="V25" s="16">
        <f t="shared" si="7"/>
        <v>0</v>
      </c>
      <c r="W25" s="16">
        <f t="shared" si="8"/>
        <v>256.35333333333335</v>
      </c>
      <c r="X25" s="16">
        <f t="shared" si="9"/>
        <v>485.63144299999999</v>
      </c>
      <c r="Y25" s="16">
        <f t="shared" si="10"/>
        <v>229.27810966666667</v>
      </c>
      <c r="Z25" s="17"/>
      <c r="AA25" s="17"/>
      <c r="AB25" s="17"/>
      <c r="AC25" s="17"/>
      <c r="AD25" s="17"/>
      <c r="AE25" s="17"/>
    </row>
    <row r="26" spans="1:31" ht="17.100000000000001" customHeight="1" x14ac:dyDescent="0.25">
      <c r="A26" s="13">
        <v>21</v>
      </c>
      <c r="B26" s="14" t="s">
        <v>53</v>
      </c>
      <c r="C26" s="13">
        <v>1000</v>
      </c>
      <c r="D26" s="15">
        <v>4.9000000000000002E-2</v>
      </c>
      <c r="E26" s="16">
        <v>29.74</v>
      </c>
      <c r="F26" s="16">
        <v>26.493307999999999</v>
      </c>
      <c r="G26" s="16">
        <f t="shared" si="1"/>
        <v>-3.2466919999999995</v>
      </c>
      <c r="H26" s="16">
        <f>Feb!H26</f>
        <v>42.325000000000003</v>
      </c>
      <c r="I26" s="16">
        <v>47.823735999999997</v>
      </c>
      <c r="J26" s="16">
        <f t="shared" si="2"/>
        <v>5.4987359999999939</v>
      </c>
      <c r="K26" s="16">
        <f>3.01*E26</f>
        <v>89.517399999999995</v>
      </c>
      <c r="L26" s="22">
        <v>137.16951</v>
      </c>
      <c r="M26" s="16">
        <f t="shared" si="4"/>
        <v>47.652110000000008</v>
      </c>
      <c r="N26" s="16">
        <v>0</v>
      </c>
      <c r="O26" s="16">
        <v>0</v>
      </c>
      <c r="P26" s="16">
        <f t="shared" si="5"/>
        <v>0</v>
      </c>
      <c r="Q26" s="16">
        <v>0</v>
      </c>
      <c r="R26" s="16">
        <v>0</v>
      </c>
      <c r="S26" s="16">
        <f t="shared" si="6"/>
        <v>0</v>
      </c>
      <c r="T26" s="16">
        <v>0</v>
      </c>
      <c r="U26" s="16">
        <v>0</v>
      </c>
      <c r="V26" s="16">
        <f t="shared" si="7"/>
        <v>0</v>
      </c>
      <c r="W26" s="16">
        <f t="shared" si="8"/>
        <v>131.8424</v>
      </c>
      <c r="X26" s="16">
        <f t="shared" si="9"/>
        <v>184.993246</v>
      </c>
      <c r="Y26" s="16">
        <f t="shared" si="10"/>
        <v>53.150846000000001</v>
      </c>
      <c r="Z26" s="17"/>
      <c r="AA26" s="17"/>
      <c r="AB26" s="17"/>
      <c r="AC26" s="17"/>
      <c r="AD26" s="17"/>
      <c r="AE26" s="17"/>
    </row>
    <row r="27" spans="1:31" ht="17.100000000000001" customHeight="1" x14ac:dyDescent="0.25">
      <c r="A27" s="13">
        <v>22</v>
      </c>
      <c r="B27" s="14" t="s">
        <v>54</v>
      </c>
      <c r="C27" s="13">
        <v>2000</v>
      </c>
      <c r="D27" s="15">
        <v>2.1000000000000001E-2</v>
      </c>
      <c r="E27" s="16">
        <v>25.44</v>
      </c>
      <c r="F27" s="16">
        <v>27.067606000000001</v>
      </c>
      <c r="G27" s="16">
        <f t="shared" si="1"/>
        <v>1.6276060000000001</v>
      </c>
      <c r="H27" s="16">
        <f>Feb!H27</f>
        <v>17.066666666666666</v>
      </c>
      <c r="I27" s="16">
        <v>86.984954999999999</v>
      </c>
      <c r="J27" s="16">
        <f t="shared" si="2"/>
        <v>69.918288333333336</v>
      </c>
      <c r="K27" s="16">
        <f>1.73*E27</f>
        <v>44.011200000000002</v>
      </c>
      <c r="L27" s="22">
        <v>60.952795000000002</v>
      </c>
      <c r="M27" s="16">
        <f t="shared" si="4"/>
        <v>16.941595</v>
      </c>
      <c r="N27" s="16">
        <v>0</v>
      </c>
      <c r="O27" s="16">
        <v>0</v>
      </c>
      <c r="P27" s="16">
        <f t="shared" si="5"/>
        <v>0</v>
      </c>
      <c r="Q27" s="16">
        <v>0</v>
      </c>
      <c r="R27" s="16">
        <v>0</v>
      </c>
      <c r="S27" s="16">
        <f t="shared" si="6"/>
        <v>0</v>
      </c>
      <c r="T27" s="16">
        <v>0</v>
      </c>
      <c r="U27" s="16">
        <v>0</v>
      </c>
      <c r="V27" s="16">
        <f t="shared" si="7"/>
        <v>0</v>
      </c>
      <c r="W27" s="16">
        <f t="shared" si="8"/>
        <v>61.077866666666665</v>
      </c>
      <c r="X27" s="16">
        <f t="shared" si="9"/>
        <v>147.93774999999999</v>
      </c>
      <c r="Y27" s="16">
        <f t="shared" si="10"/>
        <v>86.859883333333329</v>
      </c>
      <c r="Z27" s="17"/>
      <c r="AA27" s="17"/>
      <c r="AB27" s="17"/>
      <c r="AC27" s="17"/>
      <c r="AD27" s="17"/>
      <c r="AE27" s="17"/>
    </row>
    <row r="28" spans="1:31" ht="17.100000000000001" customHeight="1" x14ac:dyDescent="0.25">
      <c r="A28" s="13">
        <v>23</v>
      </c>
      <c r="B28" s="14" t="s">
        <v>55</v>
      </c>
      <c r="C28" s="13">
        <v>500</v>
      </c>
      <c r="D28" s="15">
        <v>3.3700000000000001E-2</v>
      </c>
      <c r="E28" s="16">
        <v>9.2899999999999991</v>
      </c>
      <c r="F28" s="16">
        <v>6.5142709999999999</v>
      </c>
      <c r="G28" s="16">
        <f t="shared" si="1"/>
        <v>-2.7757289999999992</v>
      </c>
      <c r="H28" s="16">
        <f>Feb!H28</f>
        <v>7.8500000000000005</v>
      </c>
      <c r="I28" s="16">
        <v>2.8222369999999999</v>
      </c>
      <c r="J28" s="16">
        <f t="shared" si="2"/>
        <v>-5.0277630000000002</v>
      </c>
      <c r="K28" s="16">
        <f>2.58*E28</f>
        <v>23.9682</v>
      </c>
      <c r="L28" s="22">
        <v>22.171479999999999</v>
      </c>
      <c r="M28" s="16">
        <f t="shared" si="4"/>
        <v>-1.7967200000000005</v>
      </c>
      <c r="N28" s="16">
        <v>0</v>
      </c>
      <c r="O28" s="16">
        <v>0</v>
      </c>
      <c r="P28" s="16">
        <f t="shared" si="5"/>
        <v>0</v>
      </c>
      <c r="Q28" s="16">
        <v>0</v>
      </c>
      <c r="R28" s="16">
        <v>0</v>
      </c>
      <c r="S28" s="16">
        <f t="shared" si="6"/>
        <v>0</v>
      </c>
      <c r="T28" s="16">
        <v>0</v>
      </c>
      <c r="U28" s="16">
        <v>0</v>
      </c>
      <c r="V28" s="16">
        <f t="shared" si="7"/>
        <v>0</v>
      </c>
      <c r="W28" s="16">
        <f t="shared" si="8"/>
        <v>31.818200000000001</v>
      </c>
      <c r="X28" s="16">
        <f t="shared" si="9"/>
        <v>24.993717</v>
      </c>
      <c r="Y28" s="16">
        <f t="shared" si="10"/>
        <v>-6.8244830000000007</v>
      </c>
      <c r="Z28" s="17"/>
      <c r="AA28" s="17"/>
      <c r="AB28" s="17"/>
      <c r="AC28" s="17"/>
      <c r="AD28" s="17"/>
      <c r="AE28" s="17"/>
    </row>
    <row r="29" spans="1:31" ht="17.100000000000001" customHeight="1" x14ac:dyDescent="0.25">
      <c r="A29" s="13">
        <v>24</v>
      </c>
      <c r="B29" s="14" t="s">
        <v>56</v>
      </c>
      <c r="C29" s="13">
        <v>2400</v>
      </c>
      <c r="D29" s="15">
        <v>2.3800000000000002E-2</v>
      </c>
      <c r="E29" s="16">
        <v>0</v>
      </c>
      <c r="F29" s="16">
        <v>18.222777000000001</v>
      </c>
      <c r="G29" s="16">
        <f t="shared" si="1"/>
        <v>18.222777000000001</v>
      </c>
      <c r="H29" s="16">
        <f>Feb!H29</f>
        <v>0</v>
      </c>
      <c r="I29" s="16">
        <v>17.995671000000002</v>
      </c>
      <c r="J29" s="16">
        <f t="shared" si="2"/>
        <v>17.995671000000002</v>
      </c>
      <c r="K29" s="16">
        <v>0</v>
      </c>
      <c r="L29" s="16">
        <v>95.441862</v>
      </c>
      <c r="M29" s="16">
        <f t="shared" si="4"/>
        <v>95.441862</v>
      </c>
      <c r="N29" s="16">
        <v>0</v>
      </c>
      <c r="O29" s="16">
        <v>0</v>
      </c>
      <c r="P29" s="16">
        <f t="shared" si="5"/>
        <v>0</v>
      </c>
      <c r="Q29" s="16">
        <v>0</v>
      </c>
      <c r="R29" s="16">
        <v>0</v>
      </c>
      <c r="S29" s="16">
        <f t="shared" si="6"/>
        <v>0</v>
      </c>
      <c r="T29" s="16">
        <v>0</v>
      </c>
      <c r="U29" s="16">
        <v>0</v>
      </c>
      <c r="V29" s="16">
        <f t="shared" si="7"/>
        <v>0</v>
      </c>
      <c r="W29" s="16">
        <f t="shared" si="8"/>
        <v>0</v>
      </c>
      <c r="X29" s="16">
        <f t="shared" si="9"/>
        <v>113.437533</v>
      </c>
      <c r="Y29" s="16">
        <f t="shared" si="10"/>
        <v>113.437533</v>
      </c>
      <c r="Z29" s="17"/>
      <c r="AA29" s="17"/>
      <c r="AB29" s="17"/>
      <c r="AC29" s="17"/>
      <c r="AD29" s="17"/>
      <c r="AE29" s="17"/>
    </row>
    <row r="30" spans="1:31" ht="17.100000000000001" customHeight="1" x14ac:dyDescent="0.25">
      <c r="A30" s="13">
        <v>25</v>
      </c>
      <c r="B30" s="14" t="s">
        <v>57</v>
      </c>
      <c r="C30" s="13">
        <v>1500</v>
      </c>
      <c r="D30" s="15">
        <v>1.34E-2</v>
      </c>
      <c r="E30" s="16">
        <v>0</v>
      </c>
      <c r="F30" s="16">
        <v>10.782258000000001</v>
      </c>
      <c r="G30" s="16">
        <f t="shared" si="1"/>
        <v>10.782258000000001</v>
      </c>
      <c r="H30" s="16">
        <f>Feb!H30</f>
        <v>0</v>
      </c>
      <c r="I30" s="16">
        <v>26.263031999999999</v>
      </c>
      <c r="J30" s="16">
        <f t="shared" si="2"/>
        <v>26.263031999999999</v>
      </c>
      <c r="K30" s="16">
        <v>0</v>
      </c>
      <c r="L30" s="16">
        <v>32.308602999999998</v>
      </c>
      <c r="M30" s="16">
        <f t="shared" si="4"/>
        <v>32.308602999999998</v>
      </c>
      <c r="N30" s="16">
        <v>0</v>
      </c>
      <c r="O30" s="16">
        <v>0</v>
      </c>
      <c r="P30" s="16">
        <f t="shared" si="5"/>
        <v>0</v>
      </c>
      <c r="Q30" s="16">
        <v>0</v>
      </c>
      <c r="R30" s="16">
        <v>0</v>
      </c>
      <c r="S30" s="16">
        <f t="shared" si="6"/>
        <v>0</v>
      </c>
      <c r="T30" s="16">
        <v>0</v>
      </c>
      <c r="U30" s="16">
        <v>0</v>
      </c>
      <c r="V30" s="16">
        <f t="shared" si="7"/>
        <v>0</v>
      </c>
      <c r="W30" s="16">
        <f t="shared" si="8"/>
        <v>0</v>
      </c>
      <c r="X30" s="16">
        <f t="shared" si="9"/>
        <v>58.571635000000001</v>
      </c>
      <c r="Y30" s="16">
        <f t="shared" si="10"/>
        <v>58.571635000000001</v>
      </c>
      <c r="Z30" s="17"/>
      <c r="AA30" s="17"/>
      <c r="AB30" s="17"/>
      <c r="AC30" s="17"/>
      <c r="AD30" s="17"/>
      <c r="AE30" s="17"/>
    </row>
    <row r="31" spans="1:31" ht="17.100000000000001" customHeight="1" x14ac:dyDescent="0.25">
      <c r="A31" s="13">
        <v>26</v>
      </c>
      <c r="B31" s="14" t="s">
        <v>58</v>
      </c>
      <c r="C31" s="13">
        <v>630</v>
      </c>
      <c r="D31" s="15">
        <v>1.7299999999999999E-2</v>
      </c>
      <c r="E31" s="16">
        <v>3.97</v>
      </c>
      <c r="F31" s="16">
        <v>4.177505</v>
      </c>
      <c r="G31" s="16">
        <f t="shared" si="1"/>
        <v>0.20750499999999983</v>
      </c>
      <c r="H31" s="16">
        <f>Feb!H31</f>
        <v>4.3250000000000002</v>
      </c>
      <c r="I31" s="16">
        <v>30.294423800000001</v>
      </c>
      <c r="J31" s="16">
        <f t="shared" si="2"/>
        <v>25.969423800000001</v>
      </c>
      <c r="K31" s="16">
        <f>2.62*E31</f>
        <v>10.401400000000001</v>
      </c>
      <c r="L31" s="16">
        <v>11.426190999999999</v>
      </c>
      <c r="M31" s="16">
        <f t="shared" si="4"/>
        <v>1.0247909999999987</v>
      </c>
      <c r="N31" s="16">
        <v>0</v>
      </c>
      <c r="O31" s="16">
        <v>0</v>
      </c>
      <c r="P31" s="16">
        <f t="shared" si="5"/>
        <v>0</v>
      </c>
      <c r="Q31" s="16">
        <v>0</v>
      </c>
      <c r="R31" s="16">
        <v>0</v>
      </c>
      <c r="S31" s="16">
        <f t="shared" si="6"/>
        <v>0</v>
      </c>
      <c r="T31" s="16">
        <v>0</v>
      </c>
      <c r="U31" s="16">
        <v>0</v>
      </c>
      <c r="V31" s="16">
        <f t="shared" si="7"/>
        <v>0</v>
      </c>
      <c r="W31" s="16">
        <f t="shared" si="8"/>
        <v>14.726400000000002</v>
      </c>
      <c r="X31" s="16">
        <f t="shared" si="9"/>
        <v>41.7206148</v>
      </c>
      <c r="Y31" s="16">
        <f t="shared" si="10"/>
        <v>26.994214800000002</v>
      </c>
      <c r="Z31" s="17"/>
      <c r="AA31" s="17"/>
      <c r="AB31" s="17"/>
      <c r="AC31" s="17"/>
      <c r="AD31" s="17"/>
      <c r="AE31" s="17"/>
    </row>
    <row r="32" spans="1:31" ht="17.100000000000001" customHeight="1" x14ac:dyDescent="0.25">
      <c r="A32" s="13">
        <v>27</v>
      </c>
      <c r="B32" s="14" t="s">
        <v>59</v>
      </c>
      <c r="C32" s="13">
        <v>840</v>
      </c>
      <c r="D32" s="15">
        <v>2.3800000000000002E-2</v>
      </c>
      <c r="E32" s="16">
        <v>7.22</v>
      </c>
      <c r="F32" s="16">
        <v>9.1031320000000004</v>
      </c>
      <c r="G32" s="16">
        <f t="shared" si="1"/>
        <v>1.8831320000000007</v>
      </c>
      <c r="H32" s="16">
        <f>Feb!H32</f>
        <v>8.2083333333333321</v>
      </c>
      <c r="I32" s="16">
        <v>50.653325000000002</v>
      </c>
      <c r="J32" s="16">
        <f t="shared" si="2"/>
        <v>42.444991666666667</v>
      </c>
      <c r="K32" s="16">
        <f>2.64*E32</f>
        <v>19.0608</v>
      </c>
      <c r="L32" s="16">
        <v>24.898885</v>
      </c>
      <c r="M32" s="16">
        <f t="shared" si="4"/>
        <v>5.8380849999999995</v>
      </c>
      <c r="N32" s="16">
        <v>0</v>
      </c>
      <c r="O32" s="16">
        <v>0</v>
      </c>
      <c r="P32" s="16">
        <f t="shared" si="5"/>
        <v>0</v>
      </c>
      <c r="Q32" s="16">
        <v>0</v>
      </c>
      <c r="R32" s="16">
        <v>0</v>
      </c>
      <c r="S32" s="16">
        <f t="shared" si="6"/>
        <v>0</v>
      </c>
      <c r="T32" s="16">
        <v>0</v>
      </c>
      <c r="U32" s="16">
        <v>0</v>
      </c>
      <c r="V32" s="16">
        <f t="shared" si="7"/>
        <v>0</v>
      </c>
      <c r="W32" s="16">
        <f t="shared" si="8"/>
        <v>27.269133333333333</v>
      </c>
      <c r="X32" s="16">
        <f t="shared" si="9"/>
        <v>75.552210000000002</v>
      </c>
      <c r="Y32" s="16">
        <f t="shared" si="10"/>
        <v>48.283076666666666</v>
      </c>
      <c r="Z32" s="17"/>
      <c r="AA32" s="17"/>
      <c r="AB32" s="17"/>
      <c r="AC32" s="17"/>
      <c r="AD32" s="17"/>
      <c r="AE32" s="17"/>
    </row>
    <row r="33" spans="1:31" ht="17.100000000000001" customHeight="1" x14ac:dyDescent="0.25">
      <c r="A33" s="13">
        <v>28</v>
      </c>
      <c r="B33" s="14" t="s">
        <v>60</v>
      </c>
      <c r="C33" s="13">
        <v>440</v>
      </c>
      <c r="D33" s="15">
        <v>9.5999999999999992E-3</v>
      </c>
      <c r="E33" s="16">
        <v>0.94</v>
      </c>
      <c r="F33" s="16">
        <v>1.2805249999999999</v>
      </c>
      <c r="G33" s="16">
        <f t="shared" si="1"/>
        <v>0.34052499999999997</v>
      </c>
      <c r="H33" s="16">
        <f>Feb!H33</f>
        <v>0.5083333333333333</v>
      </c>
      <c r="I33" s="16">
        <v>0</v>
      </c>
      <c r="J33" s="16">
        <f t="shared" si="2"/>
        <v>-0.5083333333333333</v>
      </c>
      <c r="K33" s="16">
        <f>2.72*E33</f>
        <v>2.5568</v>
      </c>
      <c r="L33" s="16">
        <v>3.3343929999999999</v>
      </c>
      <c r="M33" s="16">
        <f t="shared" si="4"/>
        <v>0.77759299999999998</v>
      </c>
      <c r="N33" s="16">
        <v>0</v>
      </c>
      <c r="O33" s="16">
        <v>0</v>
      </c>
      <c r="P33" s="16">
        <f t="shared" si="5"/>
        <v>0</v>
      </c>
      <c r="Q33" s="16">
        <v>0</v>
      </c>
      <c r="R33" s="16">
        <v>0</v>
      </c>
      <c r="S33" s="16">
        <f t="shared" si="6"/>
        <v>0</v>
      </c>
      <c r="T33" s="16">
        <v>0</v>
      </c>
      <c r="U33" s="16">
        <v>0</v>
      </c>
      <c r="V33" s="16">
        <f t="shared" si="7"/>
        <v>0</v>
      </c>
      <c r="W33" s="16">
        <f t="shared" si="8"/>
        <v>3.0651333333333333</v>
      </c>
      <c r="X33" s="16">
        <f t="shared" si="9"/>
        <v>3.3343929999999999</v>
      </c>
      <c r="Y33" s="16">
        <f t="shared" si="10"/>
        <v>0.26925966666666667</v>
      </c>
      <c r="Z33" s="17"/>
      <c r="AA33" s="17"/>
      <c r="AB33" s="17"/>
      <c r="AC33" s="17"/>
      <c r="AD33" s="17"/>
      <c r="AE33" s="17"/>
    </row>
    <row r="34" spans="1:31" ht="17.100000000000001" customHeight="1" x14ac:dyDescent="0.25">
      <c r="A34" s="13">
        <v>29</v>
      </c>
      <c r="B34" s="14" t="s">
        <v>61</v>
      </c>
      <c r="C34" s="51">
        <v>880</v>
      </c>
      <c r="D34" s="57">
        <v>3.0300000000000001E-2</v>
      </c>
      <c r="E34" s="50">
        <v>15.86</v>
      </c>
      <c r="F34" s="52">
        <v>18.293094</v>
      </c>
      <c r="G34" s="50">
        <f>F34-E34</f>
        <v>2.4330940000000005</v>
      </c>
      <c r="H34" s="50">
        <f>Feb!H34</f>
        <v>0.67500000000000004</v>
      </c>
      <c r="I34" s="50">
        <v>0</v>
      </c>
      <c r="J34" s="50">
        <f>I34-H34</f>
        <v>-0.67500000000000004</v>
      </c>
      <c r="K34" s="50">
        <f>3.67*E34</f>
        <v>58.206199999999995</v>
      </c>
      <c r="L34" s="50">
        <v>64.041289000000006</v>
      </c>
      <c r="M34" s="50">
        <f>L34-K34</f>
        <v>5.8350890000000106</v>
      </c>
      <c r="N34" s="50">
        <v>0</v>
      </c>
      <c r="O34" s="50">
        <v>0</v>
      </c>
      <c r="P34" s="50">
        <f>O34-N34</f>
        <v>0</v>
      </c>
      <c r="Q34" s="50">
        <v>0</v>
      </c>
      <c r="R34" s="50">
        <v>0</v>
      </c>
      <c r="S34" s="50">
        <f>R34-Q34</f>
        <v>0</v>
      </c>
      <c r="T34" s="50">
        <v>0</v>
      </c>
      <c r="U34" s="50">
        <v>0</v>
      </c>
      <c r="V34" s="50">
        <f>U34-T34</f>
        <v>0</v>
      </c>
      <c r="W34" s="16">
        <f t="shared" si="8"/>
        <v>58.881199999999993</v>
      </c>
      <c r="X34" s="16">
        <f t="shared" si="9"/>
        <v>64.041289000000006</v>
      </c>
      <c r="Y34" s="16">
        <f t="shared" si="10"/>
        <v>5.1600890000000108</v>
      </c>
      <c r="Z34" s="17"/>
      <c r="AA34" s="17"/>
      <c r="AB34" s="17"/>
      <c r="AC34" s="17"/>
      <c r="AD34" s="17"/>
      <c r="AE34" s="17"/>
    </row>
    <row r="35" spans="1:31" ht="17.100000000000001" customHeight="1" x14ac:dyDescent="0.25">
      <c r="A35" s="13">
        <v>30</v>
      </c>
      <c r="B35" s="14" t="s">
        <v>62</v>
      </c>
      <c r="C35" s="51"/>
      <c r="D35" s="58"/>
      <c r="E35" s="50"/>
      <c r="F35" s="52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16">
        <f t="shared" si="8"/>
        <v>0</v>
      </c>
      <c r="X35" s="16">
        <f t="shared" si="9"/>
        <v>0</v>
      </c>
      <c r="Y35" s="16">
        <f t="shared" si="10"/>
        <v>0</v>
      </c>
      <c r="Z35" s="17"/>
      <c r="AA35" s="17"/>
      <c r="AB35" s="17"/>
      <c r="AC35" s="17"/>
      <c r="AD35" s="17"/>
      <c r="AE35" s="17"/>
    </row>
    <row r="36" spans="1:31" ht="25.5" x14ac:dyDescent="0.25">
      <c r="A36" s="13">
        <v>31</v>
      </c>
      <c r="B36" s="14" t="s">
        <v>63</v>
      </c>
      <c r="C36" s="13">
        <v>1000</v>
      </c>
      <c r="D36" s="15">
        <v>2.8299999999999999E-2</v>
      </c>
      <c r="E36" s="16">
        <v>0</v>
      </c>
      <c r="F36" s="16">
        <v>13.892412999999999</v>
      </c>
      <c r="G36" s="16">
        <f>F36-E36</f>
        <v>13.892412999999999</v>
      </c>
      <c r="H36" s="16">
        <f>Feb!H36</f>
        <v>0</v>
      </c>
      <c r="I36" s="16">
        <v>28.396750000000001</v>
      </c>
      <c r="J36" s="16">
        <f>I36-H36</f>
        <v>28.396750000000001</v>
      </c>
      <c r="K36" s="16">
        <v>0</v>
      </c>
      <c r="L36" s="16">
        <v>53.149945000000002</v>
      </c>
      <c r="M36" s="16">
        <f>L36-K36</f>
        <v>53.149945000000002</v>
      </c>
      <c r="N36" s="16">
        <v>0</v>
      </c>
      <c r="O36" s="16">
        <v>0</v>
      </c>
      <c r="P36" s="16">
        <f>O36-N36</f>
        <v>0</v>
      </c>
      <c r="Q36" s="16">
        <v>0</v>
      </c>
      <c r="R36" s="16">
        <v>0</v>
      </c>
      <c r="S36" s="16">
        <f>R36-Q36</f>
        <v>0</v>
      </c>
      <c r="T36" s="16">
        <v>0</v>
      </c>
      <c r="U36" s="16">
        <v>0</v>
      </c>
      <c r="V36" s="16">
        <f>U36-T36</f>
        <v>0</v>
      </c>
      <c r="W36" s="16">
        <f t="shared" si="8"/>
        <v>0</v>
      </c>
      <c r="X36" s="16">
        <f t="shared" si="9"/>
        <v>81.546695</v>
      </c>
      <c r="Y36" s="16">
        <f t="shared" si="10"/>
        <v>81.546695</v>
      </c>
      <c r="Z36" s="17"/>
      <c r="AA36" s="17"/>
      <c r="AB36" s="17"/>
      <c r="AC36" s="17"/>
      <c r="AD36" s="17"/>
      <c r="AE36" s="17"/>
    </row>
    <row r="37" spans="1:31" ht="17.100000000000001" customHeight="1" x14ac:dyDescent="0.25">
      <c r="A37" s="13">
        <v>32</v>
      </c>
      <c r="B37" s="14" t="s">
        <v>64</v>
      </c>
      <c r="C37" s="13">
        <v>1000</v>
      </c>
      <c r="D37" s="15">
        <v>1.23E-2</v>
      </c>
      <c r="E37" s="16">
        <v>0</v>
      </c>
      <c r="F37" s="16">
        <v>8.4581300000000006</v>
      </c>
      <c r="G37" s="16">
        <f t="shared" ref="G37:G75" si="15">F37-E37</f>
        <v>8.4581300000000006</v>
      </c>
      <c r="H37" s="16">
        <f>Feb!H37</f>
        <v>0</v>
      </c>
      <c r="I37" s="16">
        <v>13.522850999999999</v>
      </c>
      <c r="J37" s="16">
        <f t="shared" ref="J37:J75" si="16">I37-H37</f>
        <v>13.522850999999999</v>
      </c>
      <c r="K37" s="16">
        <v>0</v>
      </c>
      <c r="L37" s="16">
        <v>18.560251000000001</v>
      </c>
      <c r="M37" s="16">
        <f t="shared" ref="M37:M75" si="17">L37-K37</f>
        <v>18.560251000000001</v>
      </c>
      <c r="N37" s="16">
        <v>0</v>
      </c>
      <c r="O37" s="16">
        <v>0</v>
      </c>
      <c r="P37" s="16">
        <f t="shared" ref="P37:P75" si="18">O37-N37</f>
        <v>0</v>
      </c>
      <c r="Q37" s="16">
        <v>0</v>
      </c>
      <c r="R37" s="16">
        <v>0</v>
      </c>
      <c r="S37" s="16">
        <f t="shared" ref="S37:S75" si="19">R37-Q37</f>
        <v>0</v>
      </c>
      <c r="T37" s="16">
        <v>0</v>
      </c>
      <c r="U37" s="16">
        <v>0</v>
      </c>
      <c r="V37" s="16">
        <f t="shared" ref="V37:V75" si="20">U37-T37</f>
        <v>0</v>
      </c>
      <c r="W37" s="16">
        <f t="shared" si="8"/>
        <v>0</v>
      </c>
      <c r="X37" s="16">
        <f t="shared" si="9"/>
        <v>32.083101999999997</v>
      </c>
      <c r="Y37" s="16">
        <f t="shared" si="10"/>
        <v>32.083101999999997</v>
      </c>
      <c r="Z37" s="17"/>
      <c r="AA37" s="17"/>
      <c r="AB37" s="17"/>
      <c r="AC37" s="17"/>
      <c r="AD37" s="17"/>
      <c r="AE37" s="17"/>
    </row>
    <row r="38" spans="1:31" ht="17.100000000000001" customHeight="1" x14ac:dyDescent="0.25">
      <c r="A38" s="13">
        <v>33</v>
      </c>
      <c r="B38" s="14" t="s">
        <v>65</v>
      </c>
      <c r="C38" s="13">
        <v>100</v>
      </c>
      <c r="D38" s="15">
        <v>0</v>
      </c>
      <c r="E38" s="16">
        <v>0</v>
      </c>
      <c r="F38" s="16">
        <v>0.274974</v>
      </c>
      <c r="G38" s="16">
        <f t="shared" si="15"/>
        <v>0.274974</v>
      </c>
      <c r="H38" s="16">
        <f>Feb!H38</f>
        <v>0</v>
      </c>
      <c r="I38" s="16">
        <v>0.27641399999999999</v>
      </c>
      <c r="J38" s="16">
        <f t="shared" si="16"/>
        <v>0.27641399999999999</v>
      </c>
      <c r="K38" s="16">
        <v>0</v>
      </c>
      <c r="L38" s="16">
        <v>0.706507</v>
      </c>
      <c r="M38" s="16">
        <f t="shared" si="17"/>
        <v>0.706507</v>
      </c>
      <c r="N38" s="16">
        <v>0</v>
      </c>
      <c r="O38" s="16">
        <v>0</v>
      </c>
      <c r="P38" s="16">
        <f t="shared" si="18"/>
        <v>0</v>
      </c>
      <c r="Q38" s="16">
        <v>0</v>
      </c>
      <c r="R38" s="16">
        <v>0</v>
      </c>
      <c r="S38" s="16">
        <f t="shared" si="19"/>
        <v>0</v>
      </c>
      <c r="T38" s="16">
        <v>0</v>
      </c>
      <c r="U38" s="16">
        <v>0</v>
      </c>
      <c r="V38" s="16">
        <f t="shared" si="20"/>
        <v>0</v>
      </c>
      <c r="W38" s="16">
        <f t="shared" si="8"/>
        <v>0</v>
      </c>
      <c r="X38" s="16">
        <f t="shared" si="9"/>
        <v>0.98292099999999993</v>
      </c>
      <c r="Y38" s="16">
        <f t="shared" si="10"/>
        <v>0.98292099999999993</v>
      </c>
      <c r="Z38" s="17"/>
      <c r="AA38" s="17"/>
      <c r="AB38" s="17"/>
      <c r="AC38" s="17"/>
      <c r="AD38" s="17"/>
      <c r="AE38" s="17"/>
    </row>
    <row r="39" spans="1:31" ht="17.100000000000001" customHeight="1" x14ac:dyDescent="0.25">
      <c r="A39" s="13">
        <v>34</v>
      </c>
      <c r="B39" s="14" t="s">
        <v>66</v>
      </c>
      <c r="C39" s="13"/>
      <c r="D39" s="15">
        <v>0</v>
      </c>
      <c r="E39" s="16">
        <v>0</v>
      </c>
      <c r="F39" s="16">
        <v>0.104688</v>
      </c>
      <c r="G39" s="16">
        <f t="shared" si="15"/>
        <v>0.104688</v>
      </c>
      <c r="H39" s="16">
        <f>Feb!H39</f>
        <v>0</v>
      </c>
      <c r="I39" s="16">
        <v>0.19939399999999999</v>
      </c>
      <c r="J39" s="16">
        <f t="shared" si="16"/>
        <v>0.19939399999999999</v>
      </c>
      <c r="K39" s="16">
        <v>0</v>
      </c>
      <c r="L39" s="16">
        <v>0.27238000000000001</v>
      </c>
      <c r="M39" s="16">
        <f t="shared" si="17"/>
        <v>0.27238000000000001</v>
      </c>
      <c r="N39" s="16">
        <v>0</v>
      </c>
      <c r="O39" s="16">
        <v>0</v>
      </c>
      <c r="P39" s="16">
        <f t="shared" si="18"/>
        <v>0</v>
      </c>
      <c r="Q39" s="16">
        <v>0</v>
      </c>
      <c r="R39" s="16">
        <v>0</v>
      </c>
      <c r="S39" s="16">
        <f t="shared" si="19"/>
        <v>0</v>
      </c>
      <c r="T39" s="16">
        <v>0</v>
      </c>
      <c r="U39" s="16">
        <v>0</v>
      </c>
      <c r="V39" s="16">
        <f t="shared" si="20"/>
        <v>0</v>
      </c>
      <c r="W39" s="16">
        <f t="shared" si="8"/>
        <v>0</v>
      </c>
      <c r="X39" s="16">
        <f t="shared" si="9"/>
        <v>0.47177400000000003</v>
      </c>
      <c r="Y39" s="16">
        <f t="shared" si="10"/>
        <v>0.47177400000000003</v>
      </c>
      <c r="Z39" s="17"/>
      <c r="AA39" s="17"/>
      <c r="AB39" s="17"/>
      <c r="AC39" s="17"/>
      <c r="AD39" s="17"/>
      <c r="AE39" s="17"/>
    </row>
    <row r="40" spans="1:31" ht="17.100000000000001" customHeight="1" x14ac:dyDescent="0.25">
      <c r="A40" s="13">
        <v>35</v>
      </c>
      <c r="B40" s="14" t="s">
        <v>67</v>
      </c>
      <c r="C40" s="13"/>
      <c r="D40" s="15">
        <v>0</v>
      </c>
      <c r="E40" s="16">
        <v>0</v>
      </c>
      <c r="F40" s="16">
        <v>0.28826600000000002</v>
      </c>
      <c r="G40" s="16">
        <f t="shared" si="15"/>
        <v>0.28826600000000002</v>
      </c>
      <c r="H40" s="16">
        <f>Feb!H40</f>
        <v>0</v>
      </c>
      <c r="I40" s="16">
        <v>0</v>
      </c>
      <c r="J40" s="16">
        <f t="shared" si="16"/>
        <v>0</v>
      </c>
      <c r="K40" s="16">
        <v>0</v>
      </c>
      <c r="L40" s="16">
        <v>1.2667362545999998</v>
      </c>
      <c r="M40" s="16">
        <f t="shared" si="17"/>
        <v>1.2667362545999998</v>
      </c>
      <c r="N40" s="16">
        <v>0</v>
      </c>
      <c r="O40" s="16">
        <v>0</v>
      </c>
      <c r="P40" s="16">
        <f t="shared" si="18"/>
        <v>0</v>
      </c>
      <c r="Q40" s="16">
        <v>0</v>
      </c>
      <c r="R40" s="16">
        <v>0</v>
      </c>
      <c r="S40" s="16">
        <f t="shared" si="19"/>
        <v>0</v>
      </c>
      <c r="T40" s="16">
        <v>0</v>
      </c>
      <c r="U40" s="16">
        <v>0</v>
      </c>
      <c r="V40" s="16">
        <f t="shared" si="20"/>
        <v>0</v>
      </c>
      <c r="W40" s="16">
        <f t="shared" si="8"/>
        <v>0</v>
      </c>
      <c r="X40" s="16">
        <f t="shared" si="9"/>
        <v>1.2667362545999998</v>
      </c>
      <c r="Y40" s="16">
        <f t="shared" si="10"/>
        <v>1.2667362545999998</v>
      </c>
      <c r="Z40" s="17"/>
      <c r="AA40" s="17"/>
      <c r="AB40" s="17"/>
      <c r="AC40" s="17"/>
      <c r="AD40" s="17"/>
      <c r="AE40" s="17"/>
    </row>
    <row r="41" spans="1:31" ht="17.100000000000001" customHeight="1" x14ac:dyDescent="0.25">
      <c r="A41" s="13">
        <v>36</v>
      </c>
      <c r="B41" s="18" t="s">
        <v>68</v>
      </c>
      <c r="C41" s="23">
        <f>SUM(C24:C40)</f>
        <v>15390</v>
      </c>
      <c r="D41" s="15"/>
      <c r="E41" s="21">
        <f>SUM(E24:E40)</f>
        <v>198.27999999999997</v>
      </c>
      <c r="F41" s="21">
        <f t="shared" ref="F41:Y41" si="21">SUM(F24:F40)</f>
        <v>239.06453400000001</v>
      </c>
      <c r="G41" s="21">
        <f t="shared" si="21"/>
        <v>40.784533999999994</v>
      </c>
      <c r="H41" s="21">
        <f t="shared" si="21"/>
        <v>167.26666666666665</v>
      </c>
      <c r="I41" s="21">
        <f t="shared" si="21"/>
        <v>486.85920679999998</v>
      </c>
      <c r="J41" s="21">
        <f t="shared" si="21"/>
        <v>319.59254013333339</v>
      </c>
      <c r="K41" s="21">
        <f t="shared" si="21"/>
        <v>549.93260000000009</v>
      </c>
      <c r="L41" s="21">
        <f t="shared" si="21"/>
        <v>967.82080925459991</v>
      </c>
      <c r="M41" s="21">
        <f t="shared" si="21"/>
        <v>417.88820925460004</v>
      </c>
      <c r="N41" s="21">
        <f t="shared" si="21"/>
        <v>0</v>
      </c>
      <c r="O41" s="21">
        <f t="shared" si="21"/>
        <v>0</v>
      </c>
      <c r="P41" s="21">
        <f t="shared" si="21"/>
        <v>0</v>
      </c>
      <c r="Q41" s="21">
        <f t="shared" si="21"/>
        <v>0</v>
      </c>
      <c r="R41" s="21">
        <f t="shared" si="21"/>
        <v>0</v>
      </c>
      <c r="S41" s="21">
        <f t="shared" si="21"/>
        <v>0</v>
      </c>
      <c r="T41" s="21">
        <f t="shared" si="21"/>
        <v>0</v>
      </c>
      <c r="U41" s="21">
        <f t="shared" si="21"/>
        <v>0</v>
      </c>
      <c r="V41" s="21">
        <f t="shared" si="21"/>
        <v>0</v>
      </c>
      <c r="W41" s="21">
        <f t="shared" si="21"/>
        <v>717.19926666666674</v>
      </c>
      <c r="X41" s="21">
        <f t="shared" si="21"/>
        <v>1454.6800160546002</v>
      </c>
      <c r="Y41" s="21">
        <f t="shared" si="21"/>
        <v>737.48074938793343</v>
      </c>
      <c r="Z41" s="17"/>
      <c r="AA41" s="17"/>
      <c r="AB41" s="17"/>
      <c r="AC41" s="17"/>
      <c r="AD41" s="17"/>
      <c r="AE41" s="17"/>
    </row>
    <row r="42" spans="1:31" ht="17.100000000000001" customHeight="1" x14ac:dyDescent="0.25">
      <c r="A42" s="13">
        <v>37</v>
      </c>
      <c r="B42" s="14" t="s">
        <v>69</v>
      </c>
      <c r="C42" s="13" t="s">
        <v>70</v>
      </c>
      <c r="D42" s="15"/>
      <c r="E42" s="16">
        <v>6.19</v>
      </c>
      <c r="F42" s="16">
        <v>6.6085950000000002</v>
      </c>
      <c r="G42" s="16">
        <f t="shared" si="15"/>
        <v>0.41859499999999983</v>
      </c>
      <c r="H42" s="16">
        <f>Feb!H42</f>
        <v>9.9666666666666668</v>
      </c>
      <c r="I42" s="16">
        <v>7.0519949999999998</v>
      </c>
      <c r="J42" s="16">
        <f t="shared" si="16"/>
        <v>-2.914671666666667</v>
      </c>
      <c r="K42" s="16">
        <f>2.88*E42</f>
        <v>17.827200000000001</v>
      </c>
      <c r="L42" s="16">
        <v>26.265858999999999</v>
      </c>
      <c r="M42" s="16">
        <f t="shared" si="17"/>
        <v>8.4386589999999977</v>
      </c>
      <c r="N42" s="16">
        <v>0</v>
      </c>
      <c r="O42" s="16">
        <v>0</v>
      </c>
      <c r="P42" s="16">
        <f t="shared" si="18"/>
        <v>0</v>
      </c>
      <c r="Q42" s="16">
        <v>0</v>
      </c>
      <c r="R42" s="16">
        <v>0</v>
      </c>
      <c r="S42" s="16">
        <f t="shared" si="19"/>
        <v>0</v>
      </c>
      <c r="T42" s="16">
        <v>0</v>
      </c>
      <c r="U42" s="16">
        <v>0</v>
      </c>
      <c r="V42" s="16">
        <f t="shared" si="20"/>
        <v>0</v>
      </c>
      <c r="W42" s="16">
        <f t="shared" si="8"/>
        <v>27.793866666666666</v>
      </c>
      <c r="X42" s="16">
        <f t="shared" si="9"/>
        <v>33.317853999999997</v>
      </c>
      <c r="Y42" s="16">
        <f t="shared" si="10"/>
        <v>5.5239873333333307</v>
      </c>
      <c r="Z42" s="17"/>
      <c r="AA42" s="17"/>
      <c r="AB42" s="17"/>
      <c r="AC42" s="17"/>
      <c r="AD42" s="17"/>
      <c r="AE42" s="17"/>
    </row>
    <row r="43" spans="1:31" ht="17.100000000000001" customHeight="1" x14ac:dyDescent="0.25">
      <c r="A43" s="13">
        <v>38</v>
      </c>
      <c r="B43" s="14" t="s">
        <v>71</v>
      </c>
      <c r="C43" s="13">
        <v>3766.6</v>
      </c>
      <c r="D43" s="15">
        <v>0.2334</v>
      </c>
      <c r="E43" s="16">
        <v>0</v>
      </c>
      <c r="F43" s="16">
        <v>72.265940514380915</v>
      </c>
      <c r="G43" s="16">
        <f t="shared" si="15"/>
        <v>72.265940514380915</v>
      </c>
      <c r="H43" s="16">
        <f>Feb!H43</f>
        <v>0</v>
      </c>
      <c r="I43" s="16">
        <v>0</v>
      </c>
      <c r="J43" s="16">
        <f t="shared" si="16"/>
        <v>0</v>
      </c>
      <c r="K43" s="16">
        <f>4.7*E43</f>
        <v>0</v>
      </c>
      <c r="L43" s="16">
        <v>350.17740755456322</v>
      </c>
      <c r="M43" s="16">
        <f t="shared" si="17"/>
        <v>350.17740755456322</v>
      </c>
      <c r="N43" s="16">
        <v>0</v>
      </c>
      <c r="O43" s="16">
        <v>0</v>
      </c>
      <c r="P43" s="16">
        <f t="shared" si="18"/>
        <v>0</v>
      </c>
      <c r="Q43" s="16">
        <v>0</v>
      </c>
      <c r="R43" s="16">
        <v>0</v>
      </c>
      <c r="S43" s="16">
        <f t="shared" si="19"/>
        <v>0</v>
      </c>
      <c r="T43" s="16">
        <v>0</v>
      </c>
      <c r="U43" s="16">
        <v>0</v>
      </c>
      <c r="V43" s="16">
        <f t="shared" si="20"/>
        <v>0</v>
      </c>
      <c r="W43" s="16">
        <f t="shared" si="8"/>
        <v>0</v>
      </c>
      <c r="X43" s="16">
        <f t="shared" si="9"/>
        <v>350.17740755456322</v>
      </c>
      <c r="Y43" s="16">
        <f t="shared" si="10"/>
        <v>350.17740755456322</v>
      </c>
      <c r="Z43" s="17"/>
      <c r="AA43" s="17"/>
      <c r="AB43" s="17"/>
      <c r="AC43" s="17"/>
      <c r="AD43" s="17"/>
      <c r="AE43" s="17"/>
    </row>
    <row r="44" spans="1:31" ht="17.100000000000001" customHeight="1" x14ac:dyDescent="0.25">
      <c r="A44" s="13">
        <v>39</v>
      </c>
      <c r="B44" s="14" t="s">
        <v>72</v>
      </c>
      <c r="C44" s="13">
        <v>309.66000000000003</v>
      </c>
      <c r="D44" s="15">
        <v>0.2334</v>
      </c>
      <c r="E44" s="16">
        <v>14.99</v>
      </c>
      <c r="F44" s="16">
        <v>5.5445351052779976</v>
      </c>
      <c r="G44" s="16">
        <f t="shared" si="15"/>
        <v>-9.4454648947220026</v>
      </c>
      <c r="H44" s="16">
        <f>Feb!H44</f>
        <v>0</v>
      </c>
      <c r="I44" s="16">
        <v>0.73091047397000009</v>
      </c>
      <c r="J44" s="16">
        <f t="shared" si="16"/>
        <v>0.73091047397000009</v>
      </c>
      <c r="K44" s="16">
        <f>5.65*E44</f>
        <v>84.6935</v>
      </c>
      <c r="L44" s="16">
        <v>36.212679560697801</v>
      </c>
      <c r="M44" s="16">
        <f t="shared" si="17"/>
        <v>-48.4808204393022</v>
      </c>
      <c r="N44" s="16">
        <v>0</v>
      </c>
      <c r="O44" s="16">
        <v>0</v>
      </c>
      <c r="P44" s="16">
        <f t="shared" si="18"/>
        <v>0</v>
      </c>
      <c r="Q44" s="16">
        <v>0</v>
      </c>
      <c r="R44" s="16">
        <v>0</v>
      </c>
      <c r="S44" s="16">
        <f t="shared" si="19"/>
        <v>0</v>
      </c>
      <c r="T44" s="16">
        <v>0</v>
      </c>
      <c r="U44" s="16">
        <v>0</v>
      </c>
      <c r="V44" s="16">
        <f t="shared" si="20"/>
        <v>0</v>
      </c>
      <c r="W44" s="16">
        <f t="shared" si="8"/>
        <v>84.6935</v>
      </c>
      <c r="X44" s="16">
        <f t="shared" si="9"/>
        <v>36.9435900346678</v>
      </c>
      <c r="Y44" s="16">
        <f t="shared" si="10"/>
        <v>-47.749909965332201</v>
      </c>
      <c r="Z44" s="17"/>
      <c r="AA44" s="17"/>
      <c r="AB44" s="17"/>
      <c r="AC44" s="17"/>
      <c r="AD44" s="17"/>
      <c r="AE44" s="17"/>
    </row>
    <row r="45" spans="1:31" ht="17.100000000000001" customHeight="1" x14ac:dyDescent="0.25">
      <c r="A45" s="13">
        <v>40</v>
      </c>
      <c r="B45" s="14" t="s">
        <v>73</v>
      </c>
      <c r="C45" s="13">
        <v>2466.4299999999998</v>
      </c>
      <c r="D45" s="15">
        <v>0.2334</v>
      </c>
      <c r="E45" s="16">
        <v>4.1399999999999997</v>
      </c>
      <c r="F45" s="16">
        <v>103.07194391519997</v>
      </c>
      <c r="G45" s="16">
        <f t="shared" si="15"/>
        <v>98.931943915199966</v>
      </c>
      <c r="H45" s="16">
        <f>Feb!H45</f>
        <v>0</v>
      </c>
      <c r="I45" s="16">
        <v>1.0931989200000001E-2</v>
      </c>
      <c r="J45" s="16">
        <f t="shared" si="16"/>
        <v>1.0931989200000001E-2</v>
      </c>
      <c r="K45" s="16">
        <f>4.5*E45</f>
        <v>18.63</v>
      </c>
      <c r="L45" s="16">
        <v>462.20262493086898</v>
      </c>
      <c r="M45" s="16">
        <f t="shared" si="17"/>
        <v>443.57262493086898</v>
      </c>
      <c r="N45" s="16">
        <v>0</v>
      </c>
      <c r="O45" s="16">
        <v>0</v>
      </c>
      <c r="P45" s="16">
        <f t="shared" si="18"/>
        <v>0</v>
      </c>
      <c r="Q45" s="16">
        <v>0</v>
      </c>
      <c r="R45" s="16">
        <v>0</v>
      </c>
      <c r="S45" s="16">
        <f t="shared" si="19"/>
        <v>0</v>
      </c>
      <c r="T45" s="16">
        <v>0</v>
      </c>
      <c r="U45" s="16">
        <v>0</v>
      </c>
      <c r="V45" s="16">
        <f t="shared" si="20"/>
        <v>0</v>
      </c>
      <c r="W45" s="16">
        <f t="shared" si="8"/>
        <v>18.63</v>
      </c>
      <c r="X45" s="16">
        <f t="shared" si="9"/>
        <v>462.21355692006898</v>
      </c>
      <c r="Y45" s="16">
        <f t="shared" si="10"/>
        <v>443.58355692006899</v>
      </c>
      <c r="Z45" s="17"/>
      <c r="AA45" s="17"/>
      <c r="AB45" s="17"/>
      <c r="AC45" s="17"/>
      <c r="AD45" s="17"/>
      <c r="AE45" s="17"/>
    </row>
    <row r="46" spans="1:31" ht="17.100000000000001" customHeight="1" x14ac:dyDescent="0.25">
      <c r="A46" s="13">
        <v>41</v>
      </c>
      <c r="B46" s="14" t="s">
        <v>74</v>
      </c>
      <c r="C46" s="13">
        <v>39</v>
      </c>
      <c r="D46" s="15">
        <v>0.2334</v>
      </c>
      <c r="E46" s="16">
        <v>0</v>
      </c>
      <c r="F46" s="16">
        <v>1.8883292352000001</v>
      </c>
      <c r="G46" s="16">
        <f t="shared" si="15"/>
        <v>1.8883292352000001</v>
      </c>
      <c r="H46" s="16">
        <f>Feb!H46</f>
        <v>0</v>
      </c>
      <c r="I46" s="16">
        <v>0</v>
      </c>
      <c r="J46" s="16">
        <f t="shared" si="16"/>
        <v>0</v>
      </c>
      <c r="K46" s="16">
        <f>10.7*E46</f>
        <v>0</v>
      </c>
      <c r="L46" s="16">
        <v>20.324940900600001</v>
      </c>
      <c r="M46" s="16">
        <f t="shared" si="17"/>
        <v>20.324940900600001</v>
      </c>
      <c r="N46" s="16">
        <v>0</v>
      </c>
      <c r="O46" s="16">
        <v>0</v>
      </c>
      <c r="P46" s="16">
        <f t="shared" si="18"/>
        <v>0</v>
      </c>
      <c r="Q46" s="16">
        <v>0</v>
      </c>
      <c r="R46" s="16">
        <v>0</v>
      </c>
      <c r="S46" s="16">
        <f t="shared" si="19"/>
        <v>0</v>
      </c>
      <c r="T46" s="16">
        <v>0</v>
      </c>
      <c r="U46" s="16">
        <v>0</v>
      </c>
      <c r="V46" s="16">
        <f t="shared" si="20"/>
        <v>0</v>
      </c>
      <c r="W46" s="16">
        <f t="shared" si="8"/>
        <v>0</v>
      </c>
      <c r="X46" s="16">
        <f t="shared" si="9"/>
        <v>20.324940900600001</v>
      </c>
      <c r="Y46" s="16">
        <f t="shared" si="10"/>
        <v>20.324940900600001</v>
      </c>
      <c r="Z46" s="17"/>
      <c r="AA46" s="17"/>
      <c r="AB46" s="17"/>
      <c r="AC46" s="17"/>
      <c r="AD46" s="17"/>
      <c r="AE46" s="17"/>
    </row>
    <row r="47" spans="1:31" ht="17.100000000000001" customHeight="1" x14ac:dyDescent="0.25">
      <c r="A47" s="13">
        <v>42</v>
      </c>
      <c r="B47" s="14" t="s">
        <v>75</v>
      </c>
      <c r="C47" s="13">
        <v>1250</v>
      </c>
      <c r="D47" s="15">
        <v>0.2334</v>
      </c>
      <c r="E47" s="16">
        <v>0</v>
      </c>
      <c r="F47" s="16">
        <v>63.376992539999996</v>
      </c>
      <c r="G47" s="16">
        <f t="shared" si="15"/>
        <v>63.376992539999996</v>
      </c>
      <c r="H47" s="16">
        <f>Feb!H47</f>
        <v>0</v>
      </c>
      <c r="I47" s="16">
        <v>0</v>
      </c>
      <c r="J47" s="16">
        <f t="shared" si="16"/>
        <v>0</v>
      </c>
      <c r="K47" s="16">
        <f>4.5*E47</f>
        <v>0</v>
      </c>
      <c r="L47" s="16">
        <v>281.9946289806</v>
      </c>
      <c r="M47" s="16">
        <f t="shared" si="17"/>
        <v>281.9946289806</v>
      </c>
      <c r="N47" s="16">
        <v>0</v>
      </c>
      <c r="O47" s="16">
        <v>0</v>
      </c>
      <c r="P47" s="16">
        <f t="shared" si="18"/>
        <v>0</v>
      </c>
      <c r="Q47" s="16">
        <v>0</v>
      </c>
      <c r="R47" s="16">
        <v>0</v>
      </c>
      <c r="S47" s="16">
        <f t="shared" si="19"/>
        <v>0</v>
      </c>
      <c r="T47" s="16">
        <v>0</v>
      </c>
      <c r="U47" s="16">
        <v>0</v>
      </c>
      <c r="V47" s="16">
        <f t="shared" si="20"/>
        <v>0</v>
      </c>
      <c r="W47" s="16">
        <f t="shared" si="8"/>
        <v>0</v>
      </c>
      <c r="X47" s="16">
        <f t="shared" si="9"/>
        <v>281.9946289806</v>
      </c>
      <c r="Y47" s="16">
        <f t="shared" si="10"/>
        <v>281.9946289806</v>
      </c>
      <c r="Z47" s="17"/>
      <c r="AA47" s="17"/>
      <c r="AB47" s="17"/>
      <c r="AC47" s="17"/>
      <c r="AD47" s="17"/>
      <c r="AE47" s="17"/>
    </row>
    <row r="48" spans="1:31" ht="17.100000000000001" customHeight="1" x14ac:dyDescent="0.25">
      <c r="A48" s="13">
        <v>43</v>
      </c>
      <c r="B48" s="18" t="s">
        <v>76</v>
      </c>
      <c r="C48" s="19">
        <f>SUM(C43:C47)</f>
        <v>7831.69</v>
      </c>
      <c r="D48" s="15"/>
      <c r="E48" s="21">
        <f>SUM(E43:E47)</f>
        <v>19.13</v>
      </c>
      <c r="F48" s="21">
        <f t="shared" ref="F48:Y48" si="22">SUM(F43:F47)</f>
        <v>246.14774131005888</v>
      </c>
      <c r="G48" s="21">
        <f t="shared" si="22"/>
        <v>227.01774131005888</v>
      </c>
      <c r="H48" s="21">
        <f t="shared" si="22"/>
        <v>0</v>
      </c>
      <c r="I48" s="21">
        <f t="shared" si="22"/>
        <v>0.74184246317000013</v>
      </c>
      <c r="J48" s="21">
        <f t="shared" si="22"/>
        <v>0.74184246317000013</v>
      </c>
      <c r="K48" s="21">
        <f t="shared" si="22"/>
        <v>103.3235</v>
      </c>
      <c r="L48" s="21">
        <f t="shared" si="22"/>
        <v>1150.91228192733</v>
      </c>
      <c r="M48" s="21">
        <f t="shared" si="22"/>
        <v>1047.58878192733</v>
      </c>
      <c r="N48" s="21">
        <f t="shared" si="22"/>
        <v>0</v>
      </c>
      <c r="O48" s="21">
        <f t="shared" si="22"/>
        <v>0</v>
      </c>
      <c r="P48" s="21">
        <f t="shared" si="22"/>
        <v>0</v>
      </c>
      <c r="Q48" s="21">
        <f t="shared" si="22"/>
        <v>0</v>
      </c>
      <c r="R48" s="21">
        <f t="shared" si="22"/>
        <v>0</v>
      </c>
      <c r="S48" s="21">
        <f t="shared" si="22"/>
        <v>0</v>
      </c>
      <c r="T48" s="21">
        <f t="shared" si="22"/>
        <v>0</v>
      </c>
      <c r="U48" s="21">
        <f t="shared" si="22"/>
        <v>0</v>
      </c>
      <c r="V48" s="21">
        <f t="shared" si="22"/>
        <v>0</v>
      </c>
      <c r="W48" s="21">
        <f t="shared" si="22"/>
        <v>103.3235</v>
      </c>
      <c r="X48" s="21">
        <f t="shared" si="22"/>
        <v>1151.6541243905001</v>
      </c>
      <c r="Y48" s="21">
        <f t="shared" si="22"/>
        <v>1048.3306243905001</v>
      </c>
      <c r="Z48" s="17"/>
      <c r="AA48" s="17"/>
      <c r="AB48" s="17"/>
      <c r="AC48" s="17"/>
      <c r="AD48" s="17"/>
      <c r="AE48" s="17"/>
    </row>
    <row r="49" spans="1:31" ht="17.100000000000001" customHeight="1" x14ac:dyDescent="0.25">
      <c r="A49" s="13">
        <v>44</v>
      </c>
      <c r="B49" s="14" t="s">
        <v>77</v>
      </c>
      <c r="C49" s="13">
        <v>216</v>
      </c>
      <c r="D49" s="15">
        <v>0.2334</v>
      </c>
      <c r="E49" s="16">
        <v>10.77</v>
      </c>
      <c r="F49" s="16">
        <v>-0.15704599080000001</v>
      </c>
      <c r="G49" s="16">
        <f t="shared" si="15"/>
        <v>-10.9270459908</v>
      </c>
      <c r="H49" s="16">
        <f>Feb!H49</f>
        <v>4.8666666666666663</v>
      </c>
      <c r="I49" s="16">
        <v>6.3471773553999995</v>
      </c>
      <c r="J49" s="16">
        <f t="shared" si="16"/>
        <v>1.4805106887333332</v>
      </c>
      <c r="K49" s="16">
        <f>2.48*E49</f>
        <v>26.709599999999998</v>
      </c>
      <c r="L49" s="16">
        <v>3.9039999999999999E-3</v>
      </c>
      <c r="M49" s="16">
        <f t="shared" si="17"/>
        <v>-26.705696</v>
      </c>
      <c r="N49" s="16">
        <v>0</v>
      </c>
      <c r="O49" s="16">
        <v>0</v>
      </c>
      <c r="P49" s="16">
        <f t="shared" si="18"/>
        <v>0</v>
      </c>
      <c r="Q49" s="16">
        <v>0</v>
      </c>
      <c r="R49" s="16">
        <v>0</v>
      </c>
      <c r="S49" s="16">
        <f t="shared" si="19"/>
        <v>0</v>
      </c>
      <c r="T49" s="16">
        <v>0</v>
      </c>
      <c r="U49" s="16">
        <v>0</v>
      </c>
      <c r="V49" s="16">
        <f t="shared" si="20"/>
        <v>0</v>
      </c>
      <c r="W49" s="16">
        <f t="shared" si="8"/>
        <v>31.576266666666665</v>
      </c>
      <c r="X49" s="16">
        <f t="shared" si="9"/>
        <v>6.3510813553999999</v>
      </c>
      <c r="Y49" s="16">
        <f t="shared" si="10"/>
        <v>-25.225185311266667</v>
      </c>
      <c r="Z49" s="17"/>
      <c r="AA49" s="17"/>
      <c r="AB49" s="17"/>
      <c r="AC49" s="17"/>
      <c r="AD49" s="17"/>
      <c r="AE49" s="17"/>
    </row>
    <row r="50" spans="1:31" ht="25.5" x14ac:dyDescent="0.25">
      <c r="A50" s="13">
        <v>45</v>
      </c>
      <c r="B50" s="14" t="s">
        <v>78</v>
      </c>
      <c r="C50" s="13">
        <v>1240</v>
      </c>
      <c r="D50" s="15">
        <v>4.3400000000000001E-2</v>
      </c>
      <c r="E50" s="16">
        <v>32.64</v>
      </c>
      <c r="F50" s="16">
        <v>38.617382999999997</v>
      </c>
      <c r="G50" s="16">
        <f t="shared" si="15"/>
        <v>5.9773829999999961</v>
      </c>
      <c r="H50" s="16">
        <f>Feb!H50</f>
        <v>52.583333333333336</v>
      </c>
      <c r="I50" s="16">
        <v>55.562156000000002</v>
      </c>
      <c r="J50" s="16">
        <f t="shared" si="16"/>
        <v>2.978822666666666</v>
      </c>
      <c r="K50" s="16">
        <f>2.25*E50</f>
        <v>73.44</v>
      </c>
      <c r="L50" s="16">
        <v>93.608536999999998</v>
      </c>
      <c r="M50" s="16">
        <f t="shared" si="17"/>
        <v>20.168537000000001</v>
      </c>
      <c r="N50" s="16">
        <v>0</v>
      </c>
      <c r="O50" s="16">
        <v>0</v>
      </c>
      <c r="P50" s="16">
        <f t="shared" si="18"/>
        <v>0</v>
      </c>
      <c r="Q50" s="16">
        <v>0</v>
      </c>
      <c r="R50" s="16">
        <v>0</v>
      </c>
      <c r="S50" s="16">
        <f t="shared" si="19"/>
        <v>0</v>
      </c>
      <c r="T50" s="16">
        <v>0</v>
      </c>
      <c r="U50" s="16">
        <v>0</v>
      </c>
      <c r="V50" s="16">
        <f t="shared" si="20"/>
        <v>0</v>
      </c>
      <c r="W50" s="16">
        <f t="shared" si="8"/>
        <v>126.02333333333334</v>
      </c>
      <c r="X50" s="16">
        <f t="shared" si="9"/>
        <v>149.170693</v>
      </c>
      <c r="Y50" s="16">
        <f t="shared" si="10"/>
        <v>23.147359666666667</v>
      </c>
      <c r="Z50" s="17"/>
      <c r="AA50" s="17"/>
      <c r="AB50" s="17"/>
      <c r="AC50" s="17"/>
      <c r="AD50" s="17"/>
      <c r="AE50" s="17"/>
    </row>
    <row r="51" spans="1:31" ht="25.5" x14ac:dyDescent="0.25">
      <c r="A51" s="13">
        <v>46</v>
      </c>
      <c r="B51" s="14" t="s">
        <v>109</v>
      </c>
      <c r="C51" s="13">
        <v>350</v>
      </c>
      <c r="D51" s="15"/>
      <c r="E51" s="16">
        <v>0</v>
      </c>
      <c r="F51" s="16">
        <v>58.138894000000001</v>
      </c>
      <c r="G51" s="16">
        <f t="shared" si="15"/>
        <v>58.138894000000001</v>
      </c>
      <c r="H51" s="16">
        <v>0</v>
      </c>
      <c r="I51" s="16">
        <v>99.297895999999994</v>
      </c>
      <c r="J51" s="16">
        <f t="shared" si="16"/>
        <v>99.297895999999994</v>
      </c>
      <c r="K51" s="16">
        <v>0</v>
      </c>
      <c r="L51" s="16">
        <v>130.812512</v>
      </c>
      <c r="M51" s="16">
        <f t="shared" si="17"/>
        <v>130.812512</v>
      </c>
      <c r="N51" s="16">
        <v>0</v>
      </c>
      <c r="O51" s="16">
        <v>0</v>
      </c>
      <c r="P51" s="16">
        <f t="shared" si="18"/>
        <v>0</v>
      </c>
      <c r="Q51" s="16">
        <v>0</v>
      </c>
      <c r="R51" s="16">
        <v>0</v>
      </c>
      <c r="S51" s="16">
        <f t="shared" si="19"/>
        <v>0</v>
      </c>
      <c r="T51" s="16">
        <v>0</v>
      </c>
      <c r="U51" s="16">
        <v>0</v>
      </c>
      <c r="V51" s="16">
        <f t="shared" si="20"/>
        <v>0</v>
      </c>
      <c r="W51" s="16">
        <f t="shared" si="8"/>
        <v>0</v>
      </c>
      <c r="X51" s="16">
        <f t="shared" si="9"/>
        <v>230.11040800000001</v>
      </c>
      <c r="Y51" s="16">
        <f t="shared" si="10"/>
        <v>230.11040800000001</v>
      </c>
      <c r="Z51" s="17"/>
      <c r="AA51" s="17"/>
      <c r="AB51" s="17"/>
      <c r="AC51" s="17"/>
      <c r="AD51" s="17"/>
      <c r="AE51" s="17"/>
    </row>
    <row r="52" spans="1:31" ht="25.5" x14ac:dyDescent="0.25">
      <c r="A52" s="13">
        <v>47</v>
      </c>
      <c r="B52" s="14" t="s">
        <v>110</v>
      </c>
      <c r="C52" s="13">
        <v>150</v>
      </c>
      <c r="D52" s="15"/>
      <c r="E52" s="16">
        <v>0</v>
      </c>
      <c r="F52" s="16">
        <v>8.4024000000000001</v>
      </c>
      <c r="G52" s="16">
        <f t="shared" si="15"/>
        <v>8.4024000000000001</v>
      </c>
      <c r="H52" s="16">
        <v>0</v>
      </c>
      <c r="I52" s="16">
        <v>0</v>
      </c>
      <c r="J52" s="16">
        <f t="shared" si="16"/>
        <v>0</v>
      </c>
      <c r="K52" s="16">
        <v>0</v>
      </c>
      <c r="L52" s="16">
        <v>59.741064000000001</v>
      </c>
      <c r="M52" s="16">
        <f t="shared" si="17"/>
        <v>59.741064000000001</v>
      </c>
      <c r="N52" s="16">
        <v>0</v>
      </c>
      <c r="O52" s="16">
        <v>0</v>
      </c>
      <c r="P52" s="16">
        <f t="shared" si="18"/>
        <v>0</v>
      </c>
      <c r="Q52" s="16">
        <v>0</v>
      </c>
      <c r="R52" s="16">
        <v>0</v>
      </c>
      <c r="S52" s="16">
        <f t="shared" si="19"/>
        <v>0</v>
      </c>
      <c r="T52" s="16">
        <v>0</v>
      </c>
      <c r="U52" s="16">
        <v>0</v>
      </c>
      <c r="V52" s="16">
        <f t="shared" si="20"/>
        <v>0</v>
      </c>
      <c r="W52" s="16">
        <f t="shared" si="8"/>
        <v>0</v>
      </c>
      <c r="X52" s="16">
        <f t="shared" si="9"/>
        <v>59.741064000000001</v>
      </c>
      <c r="Y52" s="16">
        <f t="shared" si="10"/>
        <v>59.741064000000001</v>
      </c>
      <c r="Z52" s="17"/>
      <c r="AA52" s="17"/>
      <c r="AB52" s="17"/>
      <c r="AC52" s="17"/>
      <c r="AD52" s="17"/>
      <c r="AE52" s="17"/>
    </row>
    <row r="53" spans="1:31" ht="25.5" x14ac:dyDescent="0.25">
      <c r="A53" s="13">
        <v>48</v>
      </c>
      <c r="B53" s="14" t="s">
        <v>112</v>
      </c>
      <c r="C53" s="13">
        <v>125</v>
      </c>
      <c r="D53" s="15"/>
      <c r="E53" s="16">
        <v>0</v>
      </c>
      <c r="F53" s="16">
        <v>15.404400000000001</v>
      </c>
      <c r="G53" s="16">
        <f t="shared" si="15"/>
        <v>15.404400000000001</v>
      </c>
      <c r="H53" s="16">
        <v>0</v>
      </c>
      <c r="I53" s="16">
        <v>34.382621</v>
      </c>
      <c r="J53" s="16">
        <f t="shared" si="16"/>
        <v>34.382621</v>
      </c>
      <c r="K53" s="16">
        <v>0</v>
      </c>
      <c r="L53" s="16">
        <v>82.413539999999998</v>
      </c>
      <c r="M53" s="16">
        <f t="shared" si="17"/>
        <v>82.413539999999998</v>
      </c>
      <c r="N53" s="16">
        <v>0</v>
      </c>
      <c r="O53" s="16">
        <v>0</v>
      </c>
      <c r="P53" s="16">
        <f t="shared" si="18"/>
        <v>0</v>
      </c>
      <c r="Q53" s="16">
        <v>0</v>
      </c>
      <c r="R53" s="16">
        <v>0</v>
      </c>
      <c r="S53" s="16">
        <f t="shared" si="19"/>
        <v>0</v>
      </c>
      <c r="T53" s="16">
        <v>0</v>
      </c>
      <c r="U53" s="16">
        <v>0</v>
      </c>
      <c r="V53" s="16">
        <f t="shared" si="20"/>
        <v>0</v>
      </c>
      <c r="W53" s="16">
        <f t="shared" si="8"/>
        <v>0</v>
      </c>
      <c r="X53" s="16">
        <f t="shared" si="9"/>
        <v>116.796161</v>
      </c>
      <c r="Y53" s="16">
        <f t="shared" si="10"/>
        <v>116.796161</v>
      </c>
      <c r="Z53" s="17"/>
      <c r="AA53" s="17"/>
      <c r="AB53" s="17"/>
      <c r="AC53" s="17"/>
      <c r="AD53" s="17"/>
      <c r="AE53" s="17"/>
    </row>
    <row r="54" spans="1:31" ht="17.100000000000001" customHeight="1" x14ac:dyDescent="0.25">
      <c r="A54" s="13">
        <v>49</v>
      </c>
      <c r="B54" s="14" t="s">
        <v>79</v>
      </c>
      <c r="C54" s="13">
        <v>1600</v>
      </c>
      <c r="D54" s="15">
        <v>0.21006</v>
      </c>
      <c r="E54" s="16">
        <v>240.8</v>
      </c>
      <c r="F54" s="16">
        <v>116.67876059999999</v>
      </c>
      <c r="G54" s="16">
        <f t="shared" si="15"/>
        <v>-124.12123940000002</v>
      </c>
      <c r="H54" s="16">
        <f>Feb!H53</f>
        <v>346.44166666666672</v>
      </c>
      <c r="I54" s="16">
        <v>185.81489347199999</v>
      </c>
      <c r="J54" s="16">
        <f t="shared" si="16"/>
        <v>-160.62677319466673</v>
      </c>
      <c r="K54" s="16">
        <f>3.14*E54</f>
        <v>756.11200000000008</v>
      </c>
      <c r="L54" s="16">
        <v>366.37130828400007</v>
      </c>
      <c r="M54" s="16">
        <f t="shared" si="17"/>
        <v>-389.74069171600001</v>
      </c>
      <c r="N54" s="16">
        <v>0</v>
      </c>
      <c r="O54" s="16">
        <v>0</v>
      </c>
      <c r="P54" s="16">
        <f t="shared" si="18"/>
        <v>0</v>
      </c>
      <c r="Q54" s="16">
        <v>0</v>
      </c>
      <c r="R54" s="16">
        <v>0</v>
      </c>
      <c r="S54" s="16">
        <f t="shared" si="19"/>
        <v>0</v>
      </c>
      <c r="T54" s="16">
        <v>0</v>
      </c>
      <c r="U54" s="16">
        <v>0</v>
      </c>
      <c r="V54" s="16">
        <f t="shared" si="20"/>
        <v>0</v>
      </c>
      <c r="W54" s="16">
        <f t="shared" si="8"/>
        <v>1102.5536666666667</v>
      </c>
      <c r="X54" s="16">
        <f t="shared" si="9"/>
        <v>552.18620175600006</v>
      </c>
      <c r="Y54" s="16">
        <f t="shared" si="10"/>
        <v>-550.36746491066674</v>
      </c>
      <c r="Z54" s="17"/>
      <c r="AA54" s="17"/>
      <c r="AB54" s="17"/>
      <c r="AC54" s="17"/>
      <c r="AD54" s="17"/>
      <c r="AE54" s="17"/>
    </row>
    <row r="55" spans="1:31" ht="17.100000000000001" customHeight="1" x14ac:dyDescent="0.25">
      <c r="A55" s="13">
        <v>50</v>
      </c>
      <c r="B55" s="14" t="s">
        <v>111</v>
      </c>
      <c r="C55" s="13">
        <v>800</v>
      </c>
      <c r="D55" s="15"/>
      <c r="E55" s="16">
        <v>0</v>
      </c>
      <c r="F55" s="16">
        <v>27.342571931999998</v>
      </c>
      <c r="G55" s="16">
        <f t="shared" si="15"/>
        <v>27.342571931999998</v>
      </c>
      <c r="H55" s="16">
        <v>0</v>
      </c>
      <c r="I55" s="16">
        <v>39.095287024800001</v>
      </c>
      <c r="J55" s="16">
        <f t="shared" si="16"/>
        <v>39.095287024800001</v>
      </c>
      <c r="K55" s="16">
        <v>0</v>
      </c>
      <c r="L55" s="16">
        <v>85.855675819799998</v>
      </c>
      <c r="M55" s="16">
        <f t="shared" si="17"/>
        <v>85.855675819799998</v>
      </c>
      <c r="N55" s="16">
        <v>0</v>
      </c>
      <c r="O55" s="16">
        <v>0</v>
      </c>
      <c r="P55" s="16">
        <f t="shared" si="18"/>
        <v>0</v>
      </c>
      <c r="Q55" s="16">
        <v>0</v>
      </c>
      <c r="R55" s="16">
        <v>0</v>
      </c>
      <c r="S55" s="16">
        <f t="shared" si="19"/>
        <v>0</v>
      </c>
      <c r="T55" s="16">
        <v>0</v>
      </c>
      <c r="U55" s="16">
        <v>0</v>
      </c>
      <c r="V55" s="16">
        <f t="shared" si="20"/>
        <v>0</v>
      </c>
      <c r="W55" s="16">
        <f t="shared" si="8"/>
        <v>0</v>
      </c>
      <c r="X55" s="16">
        <f t="shared" si="9"/>
        <v>124.9509628446</v>
      </c>
      <c r="Y55" s="16">
        <f t="shared" si="10"/>
        <v>124.9509628446</v>
      </c>
      <c r="Z55" s="17"/>
      <c r="AA55" s="17"/>
      <c r="AB55" s="17"/>
      <c r="AC55" s="17"/>
      <c r="AD55" s="17"/>
      <c r="AE55" s="17"/>
    </row>
    <row r="56" spans="1:31" ht="17.100000000000001" customHeight="1" x14ac:dyDescent="0.25">
      <c r="A56" s="13">
        <v>51</v>
      </c>
      <c r="B56" s="14" t="s">
        <v>80</v>
      </c>
      <c r="C56" s="13">
        <v>1040</v>
      </c>
      <c r="D56" s="15">
        <v>0.2334</v>
      </c>
      <c r="E56" s="16">
        <v>123.4686</v>
      </c>
      <c r="F56" s="16">
        <v>115.561708</v>
      </c>
      <c r="G56" s="16">
        <f t="shared" si="15"/>
        <v>-7.9068919999999991</v>
      </c>
      <c r="H56" s="16">
        <f>Feb!H54</f>
        <v>149.29166666666669</v>
      </c>
      <c r="I56" s="16">
        <v>170.415058776</v>
      </c>
      <c r="J56" s="16">
        <f t="shared" si="16"/>
        <v>21.123392109333309</v>
      </c>
      <c r="K56" s="16">
        <f>2.76*E56</f>
        <v>340.77333599999997</v>
      </c>
      <c r="L56" s="16">
        <v>398.39199217140003</v>
      </c>
      <c r="M56" s="16">
        <f t="shared" si="17"/>
        <v>57.618656171400062</v>
      </c>
      <c r="N56" s="16">
        <v>0</v>
      </c>
      <c r="O56" s="16">
        <v>0</v>
      </c>
      <c r="P56" s="16">
        <f t="shared" si="18"/>
        <v>0</v>
      </c>
      <c r="Q56" s="16">
        <v>0</v>
      </c>
      <c r="R56" s="16">
        <v>0</v>
      </c>
      <c r="S56" s="16">
        <f t="shared" si="19"/>
        <v>0</v>
      </c>
      <c r="T56" s="16">
        <v>0</v>
      </c>
      <c r="U56" s="16">
        <v>0</v>
      </c>
      <c r="V56" s="16">
        <f t="shared" si="20"/>
        <v>0</v>
      </c>
      <c r="W56" s="16">
        <f t="shared" si="8"/>
        <v>490.06500266666666</v>
      </c>
      <c r="X56" s="16">
        <f t="shared" si="9"/>
        <v>568.80705094740006</v>
      </c>
      <c r="Y56" s="16">
        <f t="shared" si="10"/>
        <v>78.742048280733371</v>
      </c>
      <c r="Z56" s="17"/>
      <c r="AA56" s="17"/>
      <c r="AB56" s="17"/>
      <c r="AC56" s="17"/>
      <c r="AD56" s="17"/>
      <c r="AE56" s="17"/>
    </row>
    <row r="57" spans="1:31" ht="17.100000000000001" customHeight="1" x14ac:dyDescent="0.25">
      <c r="A57" s="13">
        <v>52</v>
      </c>
      <c r="B57" s="18" t="s">
        <v>81</v>
      </c>
      <c r="C57" s="19">
        <f>SUM(C49:C56)</f>
        <v>5521</v>
      </c>
      <c r="D57" s="15"/>
      <c r="E57" s="21">
        <f>SUM(E49:E56)</f>
        <v>407.67860000000002</v>
      </c>
      <c r="F57" s="21">
        <f t="shared" ref="F57:Y57" si="23">SUM(F49:F56)</f>
        <v>379.98907154119996</v>
      </c>
      <c r="G57" s="21">
        <f t="shared" si="23"/>
        <v>-27.689528458800027</v>
      </c>
      <c r="H57" s="21">
        <f t="shared" si="23"/>
        <v>553.18333333333339</v>
      </c>
      <c r="I57" s="21">
        <f t="shared" si="23"/>
        <v>590.91508962820001</v>
      </c>
      <c r="J57" s="21">
        <f t="shared" si="23"/>
        <v>37.731756294866585</v>
      </c>
      <c r="K57" s="21">
        <f t="shared" si="23"/>
        <v>1197.034936</v>
      </c>
      <c r="L57" s="21">
        <f t="shared" si="23"/>
        <v>1217.1985332752001</v>
      </c>
      <c r="M57" s="21">
        <f t="shared" si="23"/>
        <v>20.163597275200047</v>
      </c>
      <c r="N57" s="21">
        <f t="shared" si="23"/>
        <v>0</v>
      </c>
      <c r="O57" s="21">
        <f t="shared" si="23"/>
        <v>0</v>
      </c>
      <c r="P57" s="21">
        <f t="shared" si="23"/>
        <v>0</v>
      </c>
      <c r="Q57" s="21">
        <f t="shared" si="23"/>
        <v>0</v>
      </c>
      <c r="R57" s="21">
        <f t="shared" si="23"/>
        <v>0</v>
      </c>
      <c r="S57" s="21">
        <f t="shared" si="23"/>
        <v>0</v>
      </c>
      <c r="T57" s="21">
        <f t="shared" si="23"/>
        <v>0</v>
      </c>
      <c r="U57" s="21">
        <f t="shared" si="23"/>
        <v>0</v>
      </c>
      <c r="V57" s="21">
        <f t="shared" si="23"/>
        <v>0</v>
      </c>
      <c r="W57" s="21">
        <f t="shared" si="23"/>
        <v>1750.2182693333334</v>
      </c>
      <c r="X57" s="21">
        <f t="shared" si="23"/>
        <v>1808.1136229034003</v>
      </c>
      <c r="Y57" s="21">
        <f t="shared" si="23"/>
        <v>57.895353570066604</v>
      </c>
      <c r="Z57" s="17"/>
      <c r="AA57" s="17"/>
      <c r="AB57" s="17"/>
      <c r="AC57" s="17"/>
      <c r="AD57" s="17"/>
      <c r="AE57" s="17"/>
    </row>
    <row r="58" spans="1:31" ht="17.100000000000001" customHeight="1" x14ac:dyDescent="0.25">
      <c r="A58" s="13">
        <v>53</v>
      </c>
      <c r="B58" s="18" t="s">
        <v>82</v>
      </c>
      <c r="C58" s="19"/>
      <c r="D58" s="15"/>
      <c r="E58" s="21">
        <f>E57+E48+E41+E42+E23</f>
        <v>1159.8086000000001</v>
      </c>
      <c r="F58" s="21">
        <f t="shared" ref="F58:Y58" si="24">F57+F48+F41+F42+F23</f>
        <v>1360.6055879598589</v>
      </c>
      <c r="G58" s="21">
        <f t="shared" si="24"/>
        <v>200.79698795985888</v>
      </c>
      <c r="H58" s="21">
        <f t="shared" si="24"/>
        <v>1330.3500000000004</v>
      </c>
      <c r="I58" s="21">
        <f t="shared" si="24"/>
        <v>1685.5131088135699</v>
      </c>
      <c r="J58" s="21">
        <f t="shared" si="24"/>
        <v>355.16310881356969</v>
      </c>
      <c r="K58" s="21">
        <f t="shared" si="24"/>
        <v>3488.492236</v>
      </c>
      <c r="L58" s="21">
        <f t="shared" si="24"/>
        <v>6986.8336835625305</v>
      </c>
      <c r="M58" s="21">
        <f t="shared" si="24"/>
        <v>3498.3414475625304</v>
      </c>
      <c r="N58" s="21">
        <f t="shared" si="24"/>
        <v>0</v>
      </c>
      <c r="O58" s="21">
        <f t="shared" si="24"/>
        <v>0</v>
      </c>
      <c r="P58" s="21">
        <f t="shared" si="24"/>
        <v>0</v>
      </c>
      <c r="Q58" s="21">
        <f t="shared" si="24"/>
        <v>0</v>
      </c>
      <c r="R58" s="21">
        <f t="shared" si="24"/>
        <v>0</v>
      </c>
      <c r="S58" s="21">
        <f t="shared" si="24"/>
        <v>0</v>
      </c>
      <c r="T58" s="21">
        <f t="shared" si="24"/>
        <v>0</v>
      </c>
      <c r="U58" s="21">
        <f t="shared" si="24"/>
        <v>0</v>
      </c>
      <c r="V58" s="21">
        <f t="shared" si="24"/>
        <v>0</v>
      </c>
      <c r="W58" s="21">
        <f t="shared" si="24"/>
        <v>4818.8422360000004</v>
      </c>
      <c r="X58" s="21">
        <f t="shared" si="24"/>
        <v>8672.3467923761018</v>
      </c>
      <c r="Y58" s="21">
        <f t="shared" si="24"/>
        <v>3853.5045563760996</v>
      </c>
      <c r="Z58" s="17"/>
      <c r="AA58" s="17"/>
      <c r="AB58" s="17"/>
      <c r="AC58" s="17"/>
      <c r="AD58" s="17"/>
      <c r="AE58" s="17"/>
    </row>
    <row r="59" spans="1:31" ht="17.100000000000001" customHeight="1" x14ac:dyDescent="0.25">
      <c r="A59" s="13">
        <v>54</v>
      </c>
      <c r="B59" s="14" t="s">
        <v>84</v>
      </c>
      <c r="C59" s="13"/>
      <c r="D59" s="15"/>
      <c r="E59" s="16">
        <v>0</v>
      </c>
      <c r="F59" s="16">
        <v>-4.4277630768179996</v>
      </c>
      <c r="G59" s="16">
        <f t="shared" si="15"/>
        <v>-4.4277630768179996</v>
      </c>
      <c r="H59" s="16">
        <f>Feb!H57</f>
        <v>0</v>
      </c>
      <c r="I59" s="16">
        <v>0</v>
      </c>
      <c r="J59" s="16">
        <f t="shared" si="16"/>
        <v>0</v>
      </c>
      <c r="K59" s="16">
        <v>0</v>
      </c>
      <c r="L59" s="16">
        <v>8.9994136265999991</v>
      </c>
      <c r="M59" s="16">
        <f t="shared" si="17"/>
        <v>8.9994136265999991</v>
      </c>
      <c r="N59" s="16">
        <v>0</v>
      </c>
      <c r="O59" s="16">
        <v>0</v>
      </c>
      <c r="P59" s="16">
        <f t="shared" si="18"/>
        <v>0</v>
      </c>
      <c r="Q59" s="16">
        <v>0</v>
      </c>
      <c r="R59" s="16">
        <v>0</v>
      </c>
      <c r="S59" s="16">
        <f t="shared" si="19"/>
        <v>0</v>
      </c>
      <c r="T59" s="16">
        <v>0</v>
      </c>
      <c r="U59" s="16">
        <v>0</v>
      </c>
      <c r="V59" s="16">
        <f t="shared" si="20"/>
        <v>0</v>
      </c>
      <c r="W59" s="16">
        <f t="shared" si="8"/>
        <v>0</v>
      </c>
      <c r="X59" s="16">
        <f t="shared" si="9"/>
        <v>8.9994136265999991</v>
      </c>
      <c r="Y59" s="16">
        <f t="shared" si="10"/>
        <v>8.9994136265999991</v>
      </c>
      <c r="Z59" s="17"/>
      <c r="AA59" s="17"/>
      <c r="AB59" s="17"/>
      <c r="AC59" s="17"/>
      <c r="AD59" s="17"/>
      <c r="AE59" s="17"/>
    </row>
    <row r="60" spans="1:31" ht="17.100000000000001" customHeight="1" x14ac:dyDescent="0.25">
      <c r="A60" s="13">
        <v>55</v>
      </c>
      <c r="B60" s="14" t="s">
        <v>85</v>
      </c>
      <c r="C60" s="13"/>
      <c r="D60" s="15"/>
      <c r="E60" s="16">
        <v>257.93</v>
      </c>
      <c r="F60" s="16">
        <v>170.7942585584</v>
      </c>
      <c r="G60" s="16">
        <f t="shared" si="15"/>
        <v>-87.135741441600004</v>
      </c>
      <c r="H60" s="16">
        <f>Feb!H58</f>
        <v>0</v>
      </c>
      <c r="I60" s="16">
        <v>0.20655899999999999</v>
      </c>
      <c r="J60" s="16">
        <f t="shared" si="16"/>
        <v>0.20655899999999999</v>
      </c>
      <c r="K60" s="16">
        <f>4.3*E60</f>
        <v>1109.0989999999999</v>
      </c>
      <c r="L60" s="16">
        <v>1365.1205366943998</v>
      </c>
      <c r="M60" s="16">
        <f t="shared" si="17"/>
        <v>256.02153669439986</v>
      </c>
      <c r="N60" s="16">
        <v>0</v>
      </c>
      <c r="O60" s="16">
        <v>0</v>
      </c>
      <c r="P60" s="16">
        <f t="shared" si="18"/>
        <v>0</v>
      </c>
      <c r="Q60" s="16">
        <v>0</v>
      </c>
      <c r="R60" s="16">
        <v>0</v>
      </c>
      <c r="S60" s="16">
        <f t="shared" si="19"/>
        <v>0</v>
      </c>
      <c r="T60" s="16">
        <v>0</v>
      </c>
      <c r="U60" s="16">
        <v>0</v>
      </c>
      <c r="V60" s="16">
        <f t="shared" si="20"/>
        <v>0</v>
      </c>
      <c r="W60" s="16">
        <f t="shared" si="8"/>
        <v>1109.0989999999999</v>
      </c>
      <c r="X60" s="16">
        <f t="shared" si="9"/>
        <v>1365.3270956943998</v>
      </c>
      <c r="Y60" s="16">
        <f t="shared" si="10"/>
        <v>256.22809569439988</v>
      </c>
      <c r="Z60" s="17"/>
      <c r="AA60" s="17"/>
      <c r="AB60" s="17"/>
      <c r="AC60" s="17"/>
      <c r="AD60" s="17"/>
      <c r="AE60" s="17"/>
    </row>
    <row r="61" spans="1:31" ht="17.100000000000001" customHeight="1" x14ac:dyDescent="0.25">
      <c r="A61" s="13">
        <v>56</v>
      </c>
      <c r="B61" s="14" t="s">
        <v>102</v>
      </c>
      <c r="C61" s="13"/>
      <c r="D61" s="15"/>
      <c r="E61" s="16">
        <v>0</v>
      </c>
      <c r="F61" s="16">
        <v>46.870286</v>
      </c>
      <c r="G61" s="16">
        <f t="shared" si="15"/>
        <v>46.870286</v>
      </c>
      <c r="H61" s="16">
        <v>0</v>
      </c>
      <c r="I61" s="16">
        <v>0</v>
      </c>
      <c r="J61" s="16">
        <f t="shared" si="16"/>
        <v>0</v>
      </c>
      <c r="K61" s="16">
        <v>0</v>
      </c>
      <c r="L61" s="16">
        <v>238.03281699999999</v>
      </c>
      <c r="M61" s="16">
        <f t="shared" si="17"/>
        <v>238.03281699999999</v>
      </c>
      <c r="N61" s="16">
        <v>0</v>
      </c>
      <c r="O61" s="16">
        <v>0</v>
      </c>
      <c r="P61" s="16">
        <f t="shared" si="18"/>
        <v>0</v>
      </c>
      <c r="Q61" s="16">
        <v>0</v>
      </c>
      <c r="R61" s="16">
        <v>0</v>
      </c>
      <c r="S61" s="16">
        <f t="shared" si="19"/>
        <v>0</v>
      </c>
      <c r="T61" s="16">
        <v>0</v>
      </c>
      <c r="U61" s="16">
        <v>0</v>
      </c>
      <c r="V61" s="16">
        <f t="shared" si="20"/>
        <v>0</v>
      </c>
      <c r="W61" s="16">
        <f t="shared" si="8"/>
        <v>0</v>
      </c>
      <c r="X61" s="16">
        <f t="shared" si="9"/>
        <v>238.03281699999999</v>
      </c>
      <c r="Y61" s="16">
        <f t="shared" si="10"/>
        <v>238.03281699999999</v>
      </c>
      <c r="Z61" s="25"/>
      <c r="AA61" s="25"/>
      <c r="AB61" s="25"/>
      <c r="AC61" s="17"/>
      <c r="AD61" s="17"/>
      <c r="AE61" s="17"/>
    </row>
    <row r="62" spans="1:31" ht="17.100000000000001" customHeight="1" x14ac:dyDescent="0.25">
      <c r="A62" s="13">
        <v>57</v>
      </c>
      <c r="B62" s="14" t="s">
        <v>101</v>
      </c>
      <c r="C62" s="13"/>
      <c r="D62" s="15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7"/>
      <c r="AA62" s="17"/>
      <c r="AB62" s="17"/>
      <c r="AC62" s="17"/>
      <c r="AD62" s="17"/>
      <c r="AE62" s="17"/>
    </row>
    <row r="63" spans="1:31" ht="17.100000000000001" customHeight="1" x14ac:dyDescent="0.25">
      <c r="A63" s="13">
        <v>58</v>
      </c>
      <c r="B63" s="14" t="s">
        <v>100</v>
      </c>
      <c r="C63" s="13"/>
      <c r="D63" s="15"/>
      <c r="E63" s="16">
        <v>63.06</v>
      </c>
      <c r="F63" s="16">
        <v>0</v>
      </c>
      <c r="G63" s="16">
        <f t="shared" si="15"/>
        <v>-63.06</v>
      </c>
      <c r="H63" s="16">
        <f>Feb!H61</f>
        <v>0</v>
      </c>
      <c r="I63" s="16">
        <v>0</v>
      </c>
      <c r="J63" s="16">
        <f t="shared" si="16"/>
        <v>0</v>
      </c>
      <c r="K63" s="16">
        <f>4.4*E63</f>
        <v>277.46400000000006</v>
      </c>
      <c r="L63" s="16">
        <v>0</v>
      </c>
      <c r="M63" s="16">
        <f t="shared" si="17"/>
        <v>-277.46400000000006</v>
      </c>
      <c r="N63" s="16">
        <v>0</v>
      </c>
      <c r="O63" s="16">
        <v>0</v>
      </c>
      <c r="P63" s="16">
        <f t="shared" si="18"/>
        <v>0</v>
      </c>
      <c r="Q63" s="16">
        <v>0</v>
      </c>
      <c r="R63" s="16">
        <v>0</v>
      </c>
      <c r="S63" s="16">
        <f t="shared" si="19"/>
        <v>0</v>
      </c>
      <c r="T63" s="16">
        <v>0</v>
      </c>
      <c r="U63" s="16">
        <v>0</v>
      </c>
      <c r="V63" s="16">
        <f t="shared" si="20"/>
        <v>0</v>
      </c>
      <c r="W63" s="16">
        <f t="shared" si="8"/>
        <v>277.46400000000006</v>
      </c>
      <c r="X63" s="16">
        <f t="shared" si="9"/>
        <v>0</v>
      </c>
      <c r="Y63" s="16">
        <f t="shared" si="10"/>
        <v>-277.46400000000006</v>
      </c>
      <c r="Z63" s="17"/>
      <c r="AA63" s="17"/>
      <c r="AB63" s="17"/>
      <c r="AC63" s="17"/>
      <c r="AD63" s="17"/>
      <c r="AE63" s="17"/>
    </row>
    <row r="64" spans="1:31" ht="17.100000000000001" customHeight="1" x14ac:dyDescent="0.25">
      <c r="A64" s="13">
        <v>59</v>
      </c>
      <c r="B64" s="14" t="s">
        <v>87</v>
      </c>
      <c r="C64" s="13"/>
      <c r="D64" s="15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7"/>
      <c r="AA64" s="17"/>
      <c r="AB64" s="17"/>
      <c r="AC64" s="17"/>
      <c r="AD64" s="17"/>
      <c r="AE64" s="17"/>
    </row>
    <row r="65" spans="1:31" ht="17.100000000000001" customHeight="1" x14ac:dyDescent="0.25">
      <c r="A65" s="13">
        <v>60</v>
      </c>
      <c r="B65" s="18" t="s">
        <v>88</v>
      </c>
      <c r="C65" s="19"/>
      <c r="D65" s="15"/>
      <c r="E65" s="21">
        <f>E58+E59+E60-E61+E62+E63-E64</f>
        <v>1480.7986000000001</v>
      </c>
      <c r="F65" s="21">
        <f t="shared" ref="F65:Y65" si="25">F58+F59+F60-F61+F62+F63-F64</f>
        <v>1480.1017974414408</v>
      </c>
      <c r="G65" s="21">
        <f t="shared" si="25"/>
        <v>-0.69680255855912065</v>
      </c>
      <c r="H65" s="21">
        <f t="shared" si="25"/>
        <v>1330.3500000000004</v>
      </c>
      <c r="I65" s="21">
        <f t="shared" si="25"/>
        <v>1685.7196678135699</v>
      </c>
      <c r="J65" s="21">
        <f t="shared" si="25"/>
        <v>355.36966781356972</v>
      </c>
      <c r="K65" s="21">
        <f t="shared" si="25"/>
        <v>4875.0552360000001</v>
      </c>
      <c r="L65" s="21">
        <f t="shared" si="25"/>
        <v>8122.9208168835294</v>
      </c>
      <c r="M65" s="21">
        <f t="shared" si="25"/>
        <v>3247.8655808835306</v>
      </c>
      <c r="N65" s="21">
        <f t="shared" si="25"/>
        <v>0</v>
      </c>
      <c r="O65" s="21">
        <f t="shared" si="25"/>
        <v>0</v>
      </c>
      <c r="P65" s="21">
        <f t="shared" si="25"/>
        <v>0</v>
      </c>
      <c r="Q65" s="21">
        <f t="shared" si="25"/>
        <v>0</v>
      </c>
      <c r="R65" s="21">
        <f t="shared" si="25"/>
        <v>0</v>
      </c>
      <c r="S65" s="21">
        <f t="shared" si="25"/>
        <v>0</v>
      </c>
      <c r="T65" s="21">
        <f t="shared" si="25"/>
        <v>0</v>
      </c>
      <c r="U65" s="21">
        <f t="shared" si="25"/>
        <v>0</v>
      </c>
      <c r="V65" s="21">
        <f t="shared" si="25"/>
        <v>0</v>
      </c>
      <c r="W65" s="21">
        <f t="shared" si="25"/>
        <v>6205.4052360000005</v>
      </c>
      <c r="X65" s="21">
        <f t="shared" si="25"/>
        <v>9808.6404846971018</v>
      </c>
      <c r="Y65" s="21">
        <f t="shared" si="25"/>
        <v>3603.2352486970999</v>
      </c>
      <c r="Z65" s="17"/>
      <c r="AA65" s="17"/>
      <c r="AB65" s="17"/>
      <c r="AC65" s="17"/>
      <c r="AD65" s="17"/>
      <c r="AE65" s="17"/>
    </row>
    <row r="66" spans="1:31" ht="17.100000000000001" customHeight="1" x14ac:dyDescent="0.25">
      <c r="A66" s="13">
        <v>61</v>
      </c>
      <c r="B66" s="14" t="s">
        <v>89</v>
      </c>
      <c r="C66" s="13"/>
      <c r="D66" s="15"/>
      <c r="E66" s="16">
        <v>0</v>
      </c>
      <c r="F66" s="16">
        <v>0</v>
      </c>
      <c r="G66" s="16">
        <f t="shared" si="15"/>
        <v>0</v>
      </c>
      <c r="H66" s="16">
        <f>Feb!H64</f>
        <v>580.11099999999999</v>
      </c>
      <c r="I66" s="16">
        <v>425.91759400000001</v>
      </c>
      <c r="J66" s="16">
        <f t="shared" si="16"/>
        <v>-154.19340599999998</v>
      </c>
      <c r="K66" s="16">
        <v>0</v>
      </c>
      <c r="L66" s="16">
        <v>0</v>
      </c>
      <c r="M66" s="16">
        <f t="shared" si="17"/>
        <v>0</v>
      </c>
      <c r="N66" s="16">
        <v>0</v>
      </c>
      <c r="O66" s="16">
        <v>0</v>
      </c>
      <c r="P66" s="16">
        <f t="shared" si="18"/>
        <v>0</v>
      </c>
      <c r="Q66" s="16">
        <v>0</v>
      </c>
      <c r="R66" s="16">
        <v>0</v>
      </c>
      <c r="S66" s="16">
        <f t="shared" si="19"/>
        <v>0</v>
      </c>
      <c r="T66" s="16">
        <v>0</v>
      </c>
      <c r="U66" s="16">
        <v>0</v>
      </c>
      <c r="V66" s="16">
        <f t="shared" si="20"/>
        <v>0</v>
      </c>
      <c r="W66" s="16">
        <f t="shared" si="8"/>
        <v>580.11099999999999</v>
      </c>
      <c r="X66" s="16">
        <f t="shared" si="9"/>
        <v>425.91759400000001</v>
      </c>
      <c r="Y66" s="16">
        <f t="shared" si="10"/>
        <v>-154.19340599999998</v>
      </c>
      <c r="Z66" s="17"/>
      <c r="AA66" s="17"/>
      <c r="AB66" s="17"/>
      <c r="AC66" s="17"/>
      <c r="AD66" s="17"/>
      <c r="AE66" s="17"/>
    </row>
    <row r="67" spans="1:31" ht="17.100000000000001" customHeight="1" x14ac:dyDescent="0.25">
      <c r="A67" s="13">
        <v>62</v>
      </c>
      <c r="B67" s="14" t="s">
        <v>90</v>
      </c>
      <c r="C67" s="13"/>
      <c r="D67" s="15"/>
      <c r="E67" s="16">
        <v>0</v>
      </c>
      <c r="F67" s="16">
        <v>0</v>
      </c>
      <c r="G67" s="16">
        <f t="shared" si="15"/>
        <v>0</v>
      </c>
      <c r="H67" s="16">
        <f>Feb!H65</f>
        <v>7.5789999999999997</v>
      </c>
      <c r="I67" s="16">
        <v>6.2425009999999999</v>
      </c>
      <c r="J67" s="16">
        <f t="shared" si="16"/>
        <v>-1.3364989999999999</v>
      </c>
      <c r="K67" s="16">
        <v>0</v>
      </c>
      <c r="L67" s="16">
        <v>0</v>
      </c>
      <c r="M67" s="16">
        <f t="shared" si="17"/>
        <v>0</v>
      </c>
      <c r="N67" s="16">
        <v>0</v>
      </c>
      <c r="O67" s="16">
        <v>0</v>
      </c>
      <c r="P67" s="16">
        <f t="shared" si="18"/>
        <v>0</v>
      </c>
      <c r="Q67" s="16">
        <v>0</v>
      </c>
      <c r="R67" s="16">
        <v>0</v>
      </c>
      <c r="S67" s="16">
        <f t="shared" si="19"/>
        <v>0</v>
      </c>
      <c r="T67" s="16">
        <v>0</v>
      </c>
      <c r="U67" s="16">
        <v>0</v>
      </c>
      <c r="V67" s="16">
        <f t="shared" si="20"/>
        <v>0</v>
      </c>
      <c r="W67" s="16">
        <f t="shared" si="8"/>
        <v>7.5789999999999997</v>
      </c>
      <c r="X67" s="16">
        <f t="shared" si="9"/>
        <v>6.2425009999999999</v>
      </c>
      <c r="Y67" s="16">
        <f t="shared" si="10"/>
        <v>-1.3364989999999999</v>
      </c>
      <c r="Z67" s="17"/>
      <c r="AA67" s="17"/>
      <c r="AB67" s="17"/>
      <c r="AC67" s="17"/>
      <c r="AD67" s="17"/>
      <c r="AE67" s="17"/>
    </row>
    <row r="68" spans="1:31" ht="17.100000000000001" customHeight="1" x14ac:dyDescent="0.25">
      <c r="A68" s="13">
        <v>63</v>
      </c>
      <c r="B68" s="14" t="s">
        <v>91</v>
      </c>
      <c r="C68" s="13"/>
      <c r="D68" s="15"/>
      <c r="E68" s="16">
        <v>0</v>
      </c>
      <c r="F68" s="16">
        <v>0</v>
      </c>
      <c r="G68" s="16">
        <f t="shared" si="15"/>
        <v>0</v>
      </c>
      <c r="H68" s="16">
        <f>Feb!H66</f>
        <v>157.83674999999999</v>
      </c>
      <c r="I68" s="16">
        <v>588.46769979939995</v>
      </c>
      <c r="J68" s="16">
        <f t="shared" si="16"/>
        <v>430.63094979939996</v>
      </c>
      <c r="K68" s="16">
        <v>0</v>
      </c>
      <c r="L68" s="16">
        <v>0</v>
      </c>
      <c r="M68" s="16">
        <f t="shared" si="17"/>
        <v>0</v>
      </c>
      <c r="N68" s="16">
        <v>0</v>
      </c>
      <c r="O68" s="16">
        <v>0</v>
      </c>
      <c r="P68" s="16">
        <f t="shared" si="18"/>
        <v>0</v>
      </c>
      <c r="Q68" s="16">
        <v>0</v>
      </c>
      <c r="R68" s="16">
        <v>0</v>
      </c>
      <c r="S68" s="16">
        <f t="shared" si="19"/>
        <v>0</v>
      </c>
      <c r="T68" s="16">
        <v>0</v>
      </c>
      <c r="U68" s="16">
        <v>0</v>
      </c>
      <c r="V68" s="16">
        <f t="shared" si="20"/>
        <v>0</v>
      </c>
      <c r="W68" s="16">
        <f t="shared" si="8"/>
        <v>157.83674999999999</v>
      </c>
      <c r="X68" s="16">
        <f t="shared" si="9"/>
        <v>588.46769979939995</v>
      </c>
      <c r="Y68" s="16">
        <f t="shared" si="10"/>
        <v>430.63094979939996</v>
      </c>
      <c r="Z68" s="17"/>
      <c r="AA68" s="17"/>
      <c r="AB68" s="17"/>
      <c r="AC68" s="17"/>
      <c r="AD68" s="17"/>
      <c r="AE68" s="17"/>
    </row>
    <row r="69" spans="1:31" ht="17.100000000000001" customHeight="1" x14ac:dyDescent="0.25">
      <c r="A69" s="13">
        <v>64</v>
      </c>
      <c r="B69" s="14" t="s">
        <v>92</v>
      </c>
      <c r="C69" s="13"/>
      <c r="D69" s="15"/>
      <c r="E69" s="16">
        <v>0</v>
      </c>
      <c r="F69" s="16">
        <v>0</v>
      </c>
      <c r="G69" s="16">
        <f t="shared" si="15"/>
        <v>0</v>
      </c>
      <c r="H69" s="16">
        <f>Feb!H67</f>
        <v>0.97250000000000003</v>
      </c>
      <c r="I69" s="16">
        <v>8.6533809389999998</v>
      </c>
      <c r="J69" s="16">
        <f t="shared" si="16"/>
        <v>7.6808809389999997</v>
      </c>
      <c r="K69" s="16">
        <v>0</v>
      </c>
      <c r="L69" s="16">
        <v>0</v>
      </c>
      <c r="M69" s="16">
        <f t="shared" si="17"/>
        <v>0</v>
      </c>
      <c r="N69" s="16">
        <v>0</v>
      </c>
      <c r="O69" s="16">
        <v>0</v>
      </c>
      <c r="P69" s="16">
        <f t="shared" si="18"/>
        <v>0</v>
      </c>
      <c r="Q69" s="16">
        <v>0</v>
      </c>
      <c r="R69" s="16">
        <v>0</v>
      </c>
      <c r="S69" s="16">
        <f t="shared" si="19"/>
        <v>0</v>
      </c>
      <c r="T69" s="16">
        <v>0</v>
      </c>
      <c r="U69" s="16">
        <v>0</v>
      </c>
      <c r="V69" s="16">
        <f t="shared" si="20"/>
        <v>0</v>
      </c>
      <c r="W69" s="16">
        <f t="shared" si="8"/>
        <v>0.97250000000000003</v>
      </c>
      <c r="X69" s="16">
        <f t="shared" si="9"/>
        <v>8.6533809389999998</v>
      </c>
      <c r="Y69" s="16">
        <f t="shared" si="10"/>
        <v>7.6808809389999997</v>
      </c>
      <c r="Z69" s="17"/>
      <c r="AA69" s="17"/>
      <c r="AB69" s="17"/>
      <c r="AC69" s="17"/>
      <c r="AD69" s="17"/>
      <c r="AE69" s="17"/>
    </row>
    <row r="70" spans="1:31" ht="25.5" x14ac:dyDescent="0.25">
      <c r="A70" s="13">
        <v>65</v>
      </c>
      <c r="B70" s="18" t="s">
        <v>93</v>
      </c>
      <c r="C70" s="19"/>
      <c r="D70" s="15"/>
      <c r="E70" s="21">
        <f>SUM(E66:E69)</f>
        <v>0</v>
      </c>
      <c r="F70" s="21">
        <f t="shared" ref="F70:Y70" si="26">SUM(F66:F69)</f>
        <v>0</v>
      </c>
      <c r="G70" s="21">
        <f t="shared" si="26"/>
        <v>0</v>
      </c>
      <c r="H70" s="21">
        <f t="shared" si="26"/>
        <v>746.49924999999996</v>
      </c>
      <c r="I70" s="21">
        <f t="shared" si="26"/>
        <v>1029.2811757384</v>
      </c>
      <c r="J70" s="21">
        <f t="shared" si="26"/>
        <v>282.78192573839999</v>
      </c>
      <c r="K70" s="21">
        <f t="shared" si="26"/>
        <v>0</v>
      </c>
      <c r="L70" s="21">
        <f t="shared" si="26"/>
        <v>0</v>
      </c>
      <c r="M70" s="21">
        <f t="shared" si="26"/>
        <v>0</v>
      </c>
      <c r="N70" s="21">
        <f t="shared" si="26"/>
        <v>0</v>
      </c>
      <c r="O70" s="21">
        <f t="shared" si="26"/>
        <v>0</v>
      </c>
      <c r="P70" s="21">
        <f t="shared" si="26"/>
        <v>0</v>
      </c>
      <c r="Q70" s="21">
        <f t="shared" si="26"/>
        <v>0</v>
      </c>
      <c r="R70" s="21">
        <f t="shared" si="26"/>
        <v>0</v>
      </c>
      <c r="S70" s="21">
        <f t="shared" si="26"/>
        <v>0</v>
      </c>
      <c r="T70" s="21">
        <f t="shared" si="26"/>
        <v>0</v>
      </c>
      <c r="U70" s="21">
        <f t="shared" si="26"/>
        <v>0</v>
      </c>
      <c r="V70" s="21">
        <f t="shared" si="26"/>
        <v>0</v>
      </c>
      <c r="W70" s="21">
        <f t="shared" si="26"/>
        <v>746.49924999999996</v>
      </c>
      <c r="X70" s="21">
        <f t="shared" si="26"/>
        <v>1029.2811757384</v>
      </c>
      <c r="Y70" s="21">
        <f t="shared" si="26"/>
        <v>282.78192573839999</v>
      </c>
      <c r="Z70" s="17"/>
      <c r="AA70" s="17"/>
      <c r="AB70" s="17"/>
      <c r="AC70" s="17"/>
      <c r="AD70" s="17"/>
      <c r="AE70" s="17"/>
    </row>
    <row r="71" spans="1:31" ht="51" x14ac:dyDescent="0.25">
      <c r="A71" s="13">
        <v>66</v>
      </c>
      <c r="B71" s="14" t="s">
        <v>94</v>
      </c>
      <c r="C71" s="13"/>
      <c r="D71" s="15"/>
      <c r="E71" s="16">
        <v>0</v>
      </c>
      <c r="F71" s="16">
        <v>0</v>
      </c>
      <c r="G71" s="16">
        <f t="shared" si="15"/>
        <v>0</v>
      </c>
      <c r="H71" s="16">
        <f>Feb!H69</f>
        <v>0</v>
      </c>
      <c r="I71" s="16">
        <f>Feb!I69</f>
        <v>0</v>
      </c>
      <c r="J71" s="16">
        <f t="shared" si="16"/>
        <v>0</v>
      </c>
      <c r="K71" s="16">
        <v>0</v>
      </c>
      <c r="L71" s="16">
        <v>0</v>
      </c>
      <c r="M71" s="16">
        <f t="shared" si="17"/>
        <v>0</v>
      </c>
      <c r="N71" s="16">
        <v>0</v>
      </c>
      <c r="O71" s="16">
        <v>0</v>
      </c>
      <c r="P71" s="16">
        <f t="shared" si="18"/>
        <v>0</v>
      </c>
      <c r="Q71" s="16">
        <v>0</v>
      </c>
      <c r="R71" s="16">
        <v>0</v>
      </c>
      <c r="S71" s="16">
        <f t="shared" si="19"/>
        <v>0</v>
      </c>
      <c r="T71" s="16">
        <v>0</v>
      </c>
      <c r="U71" s="16">
        <v>0</v>
      </c>
      <c r="V71" s="16">
        <f t="shared" si="20"/>
        <v>0</v>
      </c>
      <c r="W71" s="16">
        <f t="shared" ref="W71:W75" si="27">H71+K71+N71+Q71+T71</f>
        <v>0</v>
      </c>
      <c r="X71" s="16">
        <f t="shared" ref="X71:X75" si="28">I71+L71+O71+R71+U71</f>
        <v>0</v>
      </c>
      <c r="Y71" s="16">
        <f t="shared" ref="Y71:Y75" si="29">J71+M71+P71+S71+V71</f>
        <v>0</v>
      </c>
      <c r="Z71" s="17"/>
      <c r="AA71" s="17"/>
      <c r="AB71" s="17"/>
      <c r="AC71" s="17"/>
      <c r="AD71" s="17"/>
      <c r="AE71" s="17"/>
    </row>
    <row r="72" spans="1:31" ht="17.100000000000001" customHeight="1" x14ac:dyDescent="0.25">
      <c r="A72" s="13">
        <v>67</v>
      </c>
      <c r="B72" s="18" t="s">
        <v>95</v>
      </c>
      <c r="C72" s="19"/>
      <c r="D72" s="15"/>
      <c r="E72" s="21">
        <f>E71+E70+E65</f>
        <v>1480.7986000000001</v>
      </c>
      <c r="F72" s="21">
        <f t="shared" ref="F72:Y72" si="30">F71+F70+F65</f>
        <v>1480.1017974414408</v>
      </c>
      <c r="G72" s="21">
        <f t="shared" si="30"/>
        <v>-0.69680255855912065</v>
      </c>
      <c r="H72" s="21">
        <f t="shared" si="30"/>
        <v>2076.8492500000002</v>
      </c>
      <c r="I72" s="21">
        <f t="shared" si="30"/>
        <v>2715.0008435519699</v>
      </c>
      <c r="J72" s="21">
        <f t="shared" si="30"/>
        <v>638.15159355196965</v>
      </c>
      <c r="K72" s="21">
        <f t="shared" si="30"/>
        <v>4875.0552360000001</v>
      </c>
      <c r="L72" s="21">
        <f t="shared" si="30"/>
        <v>8122.9208168835294</v>
      </c>
      <c r="M72" s="21">
        <f t="shared" si="30"/>
        <v>3247.8655808835306</v>
      </c>
      <c r="N72" s="21">
        <f t="shared" si="30"/>
        <v>0</v>
      </c>
      <c r="O72" s="21">
        <f t="shared" si="30"/>
        <v>0</v>
      </c>
      <c r="P72" s="21">
        <f t="shared" si="30"/>
        <v>0</v>
      </c>
      <c r="Q72" s="21">
        <f t="shared" si="30"/>
        <v>0</v>
      </c>
      <c r="R72" s="21">
        <f t="shared" si="30"/>
        <v>0</v>
      </c>
      <c r="S72" s="21">
        <f t="shared" si="30"/>
        <v>0</v>
      </c>
      <c r="T72" s="21">
        <f t="shared" si="30"/>
        <v>0</v>
      </c>
      <c r="U72" s="21">
        <f t="shared" si="30"/>
        <v>0</v>
      </c>
      <c r="V72" s="21">
        <f t="shared" si="30"/>
        <v>0</v>
      </c>
      <c r="W72" s="21">
        <f t="shared" si="30"/>
        <v>6951.9044860000004</v>
      </c>
      <c r="X72" s="21">
        <f t="shared" si="30"/>
        <v>10837.921660435502</v>
      </c>
      <c r="Y72" s="21">
        <f t="shared" si="30"/>
        <v>3886.0171744354998</v>
      </c>
      <c r="Z72" s="17"/>
      <c r="AA72" s="17"/>
      <c r="AB72" s="17"/>
      <c r="AC72" s="17"/>
      <c r="AD72" s="17"/>
      <c r="AE72" s="17"/>
    </row>
    <row r="73" spans="1:31" ht="17.100000000000001" customHeight="1" x14ac:dyDescent="0.25">
      <c r="A73" s="13">
        <v>68</v>
      </c>
      <c r="B73" s="14" t="s">
        <v>96</v>
      </c>
      <c r="C73" s="13"/>
      <c r="D73" s="15"/>
      <c r="E73" s="16">
        <v>0</v>
      </c>
      <c r="F73" s="16">
        <f>'March arrears'!C59</f>
        <v>40.194774274399997</v>
      </c>
      <c r="G73" s="16">
        <f t="shared" si="15"/>
        <v>40.194774274399997</v>
      </c>
      <c r="H73" s="16">
        <f>Feb!H71</f>
        <v>0</v>
      </c>
      <c r="I73" s="16">
        <f>'March arrears'!D59</f>
        <v>3097.5939060000001</v>
      </c>
      <c r="J73" s="16">
        <f t="shared" si="16"/>
        <v>3097.5939060000001</v>
      </c>
      <c r="K73" s="16">
        <v>0</v>
      </c>
      <c r="L73" s="16">
        <f>'March arrears'!E59</f>
        <v>3388.9787844738003</v>
      </c>
      <c r="M73" s="16">
        <f t="shared" si="17"/>
        <v>3388.9787844738003</v>
      </c>
      <c r="N73" s="16">
        <v>0</v>
      </c>
      <c r="O73" s="16">
        <v>0</v>
      </c>
      <c r="P73" s="16">
        <f t="shared" si="18"/>
        <v>0</v>
      </c>
      <c r="Q73" s="16">
        <v>0</v>
      </c>
      <c r="R73" s="16">
        <v>0</v>
      </c>
      <c r="S73" s="16">
        <f t="shared" si="19"/>
        <v>0</v>
      </c>
      <c r="T73" s="16">
        <v>0</v>
      </c>
      <c r="U73" s="16">
        <v>0</v>
      </c>
      <c r="V73" s="16">
        <f t="shared" si="20"/>
        <v>0</v>
      </c>
      <c r="W73" s="16">
        <f t="shared" si="27"/>
        <v>0</v>
      </c>
      <c r="X73" s="16">
        <f t="shared" si="28"/>
        <v>6486.5726904738003</v>
      </c>
      <c r="Y73" s="16">
        <f t="shared" si="29"/>
        <v>6486.5726904738003</v>
      </c>
      <c r="Z73" s="17"/>
      <c r="AA73" s="17"/>
      <c r="AB73" s="17"/>
      <c r="AC73" s="17"/>
      <c r="AD73" s="17"/>
      <c r="AE73" s="17"/>
    </row>
    <row r="74" spans="1:31" ht="17.100000000000001" customHeight="1" x14ac:dyDescent="0.25">
      <c r="A74" s="13">
        <v>69</v>
      </c>
      <c r="B74" s="18" t="s">
        <v>95</v>
      </c>
      <c r="C74" s="19"/>
      <c r="D74" s="15"/>
      <c r="E74" s="21">
        <f>E73+E72</f>
        <v>1480.7986000000001</v>
      </c>
      <c r="F74" s="21">
        <f t="shared" ref="F74:Y74" si="31">F73+F72</f>
        <v>1520.2965717158409</v>
      </c>
      <c r="G74" s="21">
        <f t="shared" si="31"/>
        <v>39.497971715840876</v>
      </c>
      <c r="H74" s="21">
        <f t="shared" si="31"/>
        <v>2076.8492500000002</v>
      </c>
      <c r="I74" s="21">
        <f t="shared" si="31"/>
        <v>5812.5947495519704</v>
      </c>
      <c r="J74" s="21">
        <f t="shared" si="31"/>
        <v>3735.7454995519697</v>
      </c>
      <c r="K74" s="21">
        <f t="shared" si="31"/>
        <v>4875.0552360000001</v>
      </c>
      <c r="L74" s="21">
        <f t="shared" si="31"/>
        <v>11511.899601357331</v>
      </c>
      <c r="M74" s="21">
        <f t="shared" si="31"/>
        <v>6636.8443653573304</v>
      </c>
      <c r="N74" s="21">
        <f t="shared" si="31"/>
        <v>0</v>
      </c>
      <c r="O74" s="21">
        <f t="shared" si="31"/>
        <v>0</v>
      </c>
      <c r="P74" s="21">
        <f t="shared" si="31"/>
        <v>0</v>
      </c>
      <c r="Q74" s="21">
        <f t="shared" si="31"/>
        <v>0</v>
      </c>
      <c r="R74" s="21">
        <f t="shared" si="31"/>
        <v>0</v>
      </c>
      <c r="S74" s="21">
        <f t="shared" si="31"/>
        <v>0</v>
      </c>
      <c r="T74" s="21">
        <f t="shared" si="31"/>
        <v>0</v>
      </c>
      <c r="U74" s="21">
        <f t="shared" si="31"/>
        <v>0</v>
      </c>
      <c r="V74" s="21">
        <f t="shared" si="31"/>
        <v>0</v>
      </c>
      <c r="W74" s="21">
        <f t="shared" si="31"/>
        <v>6951.9044860000004</v>
      </c>
      <c r="X74" s="21">
        <f t="shared" si="31"/>
        <v>17324.494350909303</v>
      </c>
      <c r="Y74" s="21">
        <f t="shared" si="31"/>
        <v>10372.5898649093</v>
      </c>
      <c r="Z74" s="17"/>
      <c r="AA74" s="17"/>
      <c r="AB74" s="17"/>
      <c r="AC74" s="17"/>
      <c r="AD74" s="17"/>
      <c r="AE74" s="17"/>
    </row>
    <row r="75" spans="1:31" ht="17.100000000000001" customHeight="1" x14ac:dyDescent="0.25">
      <c r="A75" s="13">
        <v>70</v>
      </c>
      <c r="B75" s="14" t="s">
        <v>169</v>
      </c>
      <c r="C75" s="13"/>
      <c r="D75" s="9"/>
      <c r="E75" s="16">
        <v>0</v>
      </c>
      <c r="F75" s="16">
        <v>42.131034</v>
      </c>
      <c r="G75" s="16">
        <f t="shared" si="15"/>
        <v>42.131034</v>
      </c>
      <c r="H75" s="16">
        <v>0</v>
      </c>
      <c r="I75" s="16">
        <v>0</v>
      </c>
      <c r="J75" s="16">
        <f t="shared" si="16"/>
        <v>0</v>
      </c>
      <c r="K75" s="16">
        <v>0</v>
      </c>
      <c r="L75" s="16">
        <v>228.77151462</v>
      </c>
      <c r="M75" s="16">
        <f t="shared" si="17"/>
        <v>228.77151462</v>
      </c>
      <c r="N75" s="16">
        <v>0</v>
      </c>
      <c r="O75" s="16">
        <v>0</v>
      </c>
      <c r="P75" s="16">
        <f t="shared" si="18"/>
        <v>0</v>
      </c>
      <c r="Q75" s="16">
        <v>0</v>
      </c>
      <c r="R75" s="16">
        <v>0</v>
      </c>
      <c r="S75" s="16">
        <f t="shared" si="19"/>
        <v>0</v>
      </c>
      <c r="T75" s="16">
        <v>0</v>
      </c>
      <c r="U75" s="16">
        <v>0</v>
      </c>
      <c r="V75" s="16">
        <f t="shared" si="20"/>
        <v>0</v>
      </c>
      <c r="W75" s="16">
        <f t="shared" si="27"/>
        <v>0</v>
      </c>
      <c r="X75" s="16">
        <f t="shared" si="28"/>
        <v>228.77151462</v>
      </c>
      <c r="Y75" s="16">
        <f t="shared" si="29"/>
        <v>228.77151462</v>
      </c>
      <c r="Z75" s="17"/>
      <c r="AA75" s="17"/>
      <c r="AB75" s="17"/>
      <c r="AC75" s="17"/>
      <c r="AD75" s="17"/>
      <c r="AE75" s="17"/>
    </row>
    <row r="76" spans="1:31" ht="17.100000000000001" customHeight="1" x14ac:dyDescent="0.25">
      <c r="A76" s="13">
        <v>71</v>
      </c>
      <c r="B76" s="18" t="s">
        <v>116</v>
      </c>
      <c r="C76" s="19"/>
      <c r="D76" s="1"/>
      <c r="E76" s="21">
        <f>SUM(E74:E75)</f>
        <v>1480.7986000000001</v>
      </c>
      <c r="F76" s="21">
        <f t="shared" ref="F76:Y76" si="32">SUM(F74:F75)</f>
        <v>1562.4276057158409</v>
      </c>
      <c r="G76" s="21">
        <f t="shared" si="32"/>
        <v>81.629005715840876</v>
      </c>
      <c r="H76" s="21">
        <f t="shared" si="32"/>
        <v>2076.8492500000002</v>
      </c>
      <c r="I76" s="21">
        <f t="shared" si="32"/>
        <v>5812.5947495519704</v>
      </c>
      <c r="J76" s="21">
        <f t="shared" si="32"/>
        <v>3735.7454995519697</v>
      </c>
      <c r="K76" s="21">
        <f t="shared" si="32"/>
        <v>4875.0552360000001</v>
      </c>
      <c r="L76" s="21">
        <f t="shared" si="32"/>
        <v>11740.671115977331</v>
      </c>
      <c r="M76" s="21">
        <f t="shared" si="32"/>
        <v>6865.6158799773302</v>
      </c>
      <c r="N76" s="21">
        <f t="shared" si="32"/>
        <v>0</v>
      </c>
      <c r="O76" s="21">
        <f t="shared" si="32"/>
        <v>0</v>
      </c>
      <c r="P76" s="21">
        <f t="shared" si="32"/>
        <v>0</v>
      </c>
      <c r="Q76" s="21">
        <f t="shared" si="32"/>
        <v>0</v>
      </c>
      <c r="R76" s="21">
        <f t="shared" si="32"/>
        <v>0</v>
      </c>
      <c r="S76" s="21">
        <f t="shared" si="32"/>
        <v>0</v>
      </c>
      <c r="T76" s="21">
        <f t="shared" si="32"/>
        <v>0</v>
      </c>
      <c r="U76" s="21">
        <f t="shared" si="32"/>
        <v>0</v>
      </c>
      <c r="V76" s="21">
        <f t="shared" si="32"/>
        <v>0</v>
      </c>
      <c r="W76" s="21">
        <f t="shared" si="32"/>
        <v>6951.9044860000004</v>
      </c>
      <c r="X76" s="21">
        <f t="shared" si="32"/>
        <v>17553.265865529302</v>
      </c>
      <c r="Y76" s="21">
        <f t="shared" si="32"/>
        <v>10601.3613795293</v>
      </c>
      <c r="Z76" s="17"/>
      <c r="AA76" s="17"/>
      <c r="AB76" s="17"/>
      <c r="AC76" s="17"/>
      <c r="AD76" s="17"/>
      <c r="AE76" s="17"/>
    </row>
    <row r="77" spans="1:31" ht="17.100000000000001" customHeight="1" x14ac:dyDescent="0.25">
      <c r="B77" s="55" t="s">
        <v>99</v>
      </c>
      <c r="C77" s="55"/>
      <c r="D77" s="55"/>
      <c r="E77" s="55"/>
      <c r="F77" s="55"/>
      <c r="V77" s="17"/>
      <c r="X77" s="17"/>
      <c r="Z77" s="17"/>
      <c r="AA77" s="17"/>
      <c r="AB77" s="17"/>
      <c r="AC77" s="17"/>
      <c r="AD77" s="17"/>
      <c r="AE77" s="17"/>
    </row>
    <row r="78" spans="1:31" ht="17.100000000000001" customHeight="1" x14ac:dyDescent="0.25">
      <c r="H78" s="33" t="s">
        <v>117</v>
      </c>
      <c r="I78" s="36">
        <f>(X75+X65)/(F65+F75)</f>
        <v>6.5938743351189073</v>
      </c>
      <c r="Z78" s="17"/>
      <c r="AA78" s="17"/>
      <c r="AB78" s="17"/>
      <c r="AC78" s="17"/>
      <c r="AD78" s="17"/>
      <c r="AE78" s="17"/>
    </row>
    <row r="79" spans="1:31" ht="17.100000000000001" customHeight="1" x14ac:dyDescent="0.25">
      <c r="H79" s="35"/>
      <c r="I79" s="36">
        <v>6.5938743351189073</v>
      </c>
    </row>
    <row r="80" spans="1:31" ht="17.100000000000001" customHeight="1" x14ac:dyDescent="0.25"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</row>
    <row r="81" spans="2:25" ht="17.100000000000001" customHeight="1" x14ac:dyDescent="0.25"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</row>
    <row r="82" spans="2:25" ht="17.100000000000001" customHeight="1" x14ac:dyDescent="0.25">
      <c r="B82" s="28"/>
      <c r="C82" s="26"/>
      <c r="D82" s="26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</row>
    <row r="102" spans="12:12" ht="17.100000000000001" customHeight="1" x14ac:dyDescent="0.25">
      <c r="L102" s="10">
        <f>135006501/10^7</f>
        <v>13.5006501</v>
      </c>
    </row>
    <row r="103" spans="12:12" ht="17.100000000000001" customHeight="1" x14ac:dyDescent="0.25">
      <c r="L103" s="10">
        <f>150736137.5/10^7</f>
        <v>15.07361375</v>
      </c>
    </row>
    <row r="104" spans="12:12" ht="17.100000000000001" customHeight="1" x14ac:dyDescent="0.25">
      <c r="L104" s="10">
        <f>372740201.5/10^7</f>
        <v>37.274020149999998</v>
      </c>
    </row>
  </sheetData>
  <mergeCells count="35">
    <mergeCell ref="W4:Y4"/>
    <mergeCell ref="H4:J4"/>
    <mergeCell ref="K4:M4"/>
    <mergeCell ref="P34:P35"/>
    <mergeCell ref="S34:S35"/>
    <mergeCell ref="T4:V4"/>
    <mergeCell ref="A1:Y1"/>
    <mergeCell ref="V34:V35"/>
    <mergeCell ref="N34:N35"/>
    <mergeCell ref="O34:O35"/>
    <mergeCell ref="Q34:Q35"/>
    <mergeCell ref="R34:R35"/>
    <mergeCell ref="T34:T35"/>
    <mergeCell ref="A2:Y2"/>
    <mergeCell ref="A3:A5"/>
    <mergeCell ref="B3:B5"/>
    <mergeCell ref="C3:C5"/>
    <mergeCell ref="D3:D5"/>
    <mergeCell ref="E3:G4"/>
    <mergeCell ref="N4:P4"/>
    <mergeCell ref="Q4:S4"/>
    <mergeCell ref="H3:Y3"/>
    <mergeCell ref="B77:F77"/>
    <mergeCell ref="I34:I35"/>
    <mergeCell ref="J34:J35"/>
    <mergeCell ref="U34:U35"/>
    <mergeCell ref="K34:K35"/>
    <mergeCell ref="L34:L35"/>
    <mergeCell ref="C34:C35"/>
    <mergeCell ref="E34:E35"/>
    <mergeCell ref="F34:F35"/>
    <mergeCell ref="G34:G35"/>
    <mergeCell ref="H34:H35"/>
    <mergeCell ref="M34:M35"/>
    <mergeCell ref="D34:D35"/>
  </mergeCells>
  <phoneticPr fontId="3" type="noConversion"/>
  <printOptions horizontalCentered="1"/>
  <pageMargins left="0" right="0" top="0.19685039370078741" bottom="0.19685039370078741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94ACC-8DD2-4EA1-92F3-B441AE845ED6}">
  <dimension ref="A1:H59"/>
  <sheetViews>
    <sheetView zoomScaleNormal="100" workbookViewId="0">
      <selection activeCell="A4" sqref="A4:XFD4"/>
    </sheetView>
  </sheetViews>
  <sheetFormatPr defaultRowHeight="18" customHeight="1" x14ac:dyDescent="0.25"/>
  <cols>
    <col min="1" max="1" width="4" style="2" bestFit="1" customWidth="1"/>
    <col min="2" max="2" width="73.28515625" style="3" bestFit="1" customWidth="1"/>
    <col min="3" max="3" width="11.85546875" style="2" customWidth="1"/>
    <col min="4" max="4" width="15" style="2" bestFit="1" customWidth="1"/>
    <col min="5" max="5" width="15.140625" style="2" bestFit="1" customWidth="1"/>
    <col min="6" max="6" width="15.140625" style="2" customWidth="1"/>
    <col min="7" max="7" width="13.7109375" style="2" customWidth="1"/>
    <col min="8" max="16384" width="9.140625" style="2"/>
  </cols>
  <sheetData>
    <row r="1" spans="1:8" ht="18" customHeight="1" x14ac:dyDescent="0.25">
      <c r="A1" s="59" t="s">
        <v>190</v>
      </c>
      <c r="B1" s="59"/>
      <c r="C1" s="59"/>
      <c r="D1" s="59"/>
      <c r="E1" s="59"/>
      <c r="F1" s="59"/>
    </row>
    <row r="2" spans="1:8" ht="25.5" x14ac:dyDescent="0.25">
      <c r="A2" s="8" t="s">
        <v>168</v>
      </c>
      <c r="B2" s="8" t="s">
        <v>113</v>
      </c>
      <c r="C2" s="4" t="s">
        <v>4</v>
      </c>
      <c r="D2" s="4" t="s">
        <v>171</v>
      </c>
      <c r="E2" s="4" t="s">
        <v>172</v>
      </c>
      <c r="F2" s="4" t="s">
        <v>173</v>
      </c>
    </row>
    <row r="3" spans="1:8" ht="18" customHeight="1" x14ac:dyDescent="0.25">
      <c r="A3" s="5">
        <v>1</v>
      </c>
      <c r="B3" s="6" t="s">
        <v>114</v>
      </c>
      <c r="C3" s="7">
        <v>0</v>
      </c>
      <c r="D3" s="7">
        <v>1.8248439999999999</v>
      </c>
      <c r="E3" s="7">
        <v>1.9222269999999999</v>
      </c>
      <c r="F3" s="7">
        <v>3.747071</v>
      </c>
      <c r="G3" s="42"/>
      <c r="H3" s="42"/>
    </row>
    <row r="4" spans="1:8" ht="18" customHeight="1" x14ac:dyDescent="0.25">
      <c r="A4" s="5">
        <v>2</v>
      </c>
      <c r="B4" s="6" t="s">
        <v>118</v>
      </c>
      <c r="C4" s="7">
        <v>6.6596292743999994</v>
      </c>
      <c r="D4" s="7">
        <v>0</v>
      </c>
      <c r="E4" s="7">
        <v>50.413393999999997</v>
      </c>
      <c r="F4" s="7">
        <v>50.413393999999997</v>
      </c>
      <c r="G4" s="42"/>
      <c r="H4" s="42"/>
    </row>
    <row r="5" spans="1:8" ht="18" customHeight="1" x14ac:dyDescent="0.25">
      <c r="A5" s="5">
        <v>3</v>
      </c>
      <c r="B5" s="6" t="s">
        <v>115</v>
      </c>
      <c r="C5" s="7">
        <v>0</v>
      </c>
      <c r="D5" s="7">
        <v>65.900374999999997</v>
      </c>
      <c r="E5" s="7">
        <v>0</v>
      </c>
      <c r="F5" s="7">
        <f>SUM(D5:E5)</f>
        <v>65.900374999999997</v>
      </c>
      <c r="G5" s="42"/>
      <c r="H5" s="42"/>
    </row>
    <row r="6" spans="1:8" ht="18" customHeight="1" x14ac:dyDescent="0.25">
      <c r="A6" s="5">
        <v>4</v>
      </c>
      <c r="B6" s="6" t="s">
        <v>106</v>
      </c>
      <c r="C6" s="7">
        <v>0</v>
      </c>
      <c r="D6" s="7">
        <v>9.2998930000000009</v>
      </c>
      <c r="E6" s="7">
        <v>0</v>
      </c>
      <c r="F6" s="7">
        <v>9.2998930000000009</v>
      </c>
      <c r="G6" s="42"/>
      <c r="H6" s="42"/>
    </row>
    <row r="7" spans="1:8" ht="18" customHeight="1" x14ac:dyDescent="0.25">
      <c r="A7" s="5">
        <v>5</v>
      </c>
      <c r="B7" s="6" t="s">
        <v>119</v>
      </c>
      <c r="C7" s="7">
        <v>0</v>
      </c>
      <c r="D7" s="7">
        <v>32.529373</v>
      </c>
      <c r="E7" s="7">
        <v>0</v>
      </c>
      <c r="F7" s="7">
        <v>32.529373</v>
      </c>
      <c r="G7" s="42"/>
      <c r="H7" s="42"/>
    </row>
    <row r="8" spans="1:8" ht="18" customHeight="1" x14ac:dyDescent="0.25">
      <c r="A8" s="5">
        <v>6</v>
      </c>
      <c r="B8" s="6" t="s">
        <v>120</v>
      </c>
      <c r="C8" s="7">
        <v>0</v>
      </c>
      <c r="D8" s="7">
        <v>6.5197190000000003</v>
      </c>
      <c r="E8" s="7">
        <v>0</v>
      </c>
      <c r="F8" s="7">
        <v>6.5197190000000003</v>
      </c>
      <c r="G8" s="42"/>
      <c r="H8" s="42"/>
    </row>
    <row r="9" spans="1:8" ht="18" customHeight="1" x14ac:dyDescent="0.25">
      <c r="A9" s="5">
        <v>7</v>
      </c>
      <c r="B9" s="6" t="s">
        <v>121</v>
      </c>
      <c r="C9" s="7">
        <v>0</v>
      </c>
      <c r="D9" s="7">
        <v>26.661346000000002</v>
      </c>
      <c r="E9" s="7">
        <v>0</v>
      </c>
      <c r="F9" s="7">
        <v>26.661346000000002</v>
      </c>
      <c r="G9" s="42"/>
      <c r="H9" s="42"/>
    </row>
    <row r="10" spans="1:8" ht="18" customHeight="1" x14ac:dyDescent="0.25">
      <c r="A10" s="5">
        <v>8</v>
      </c>
      <c r="B10" s="6" t="s">
        <v>122</v>
      </c>
      <c r="C10" s="7">
        <v>0</v>
      </c>
      <c r="D10" s="7">
        <v>0.28953099999999998</v>
      </c>
      <c r="E10" s="7">
        <v>0</v>
      </c>
      <c r="F10" s="7">
        <v>0.28953099999999998</v>
      </c>
      <c r="G10" s="42"/>
      <c r="H10" s="42"/>
    </row>
    <row r="11" spans="1:8" ht="18" customHeight="1" x14ac:dyDescent="0.25">
      <c r="A11" s="5">
        <v>9</v>
      </c>
      <c r="B11" s="6" t="s">
        <v>123</v>
      </c>
      <c r="C11" s="7">
        <v>0</v>
      </c>
      <c r="D11" s="7">
        <v>52.302618000000002</v>
      </c>
      <c r="E11" s="7">
        <v>0</v>
      </c>
      <c r="F11" s="7">
        <v>52.302618000000002</v>
      </c>
      <c r="G11" s="42"/>
      <c r="H11" s="42"/>
    </row>
    <row r="12" spans="1:8" ht="18" customHeight="1" x14ac:dyDescent="0.25">
      <c r="A12" s="5">
        <v>10</v>
      </c>
      <c r="B12" s="6" t="s">
        <v>124</v>
      </c>
      <c r="C12" s="7">
        <v>0</v>
      </c>
      <c r="D12" s="7">
        <v>12.472462</v>
      </c>
      <c r="E12" s="7">
        <v>0</v>
      </c>
      <c r="F12" s="7">
        <v>12.472462</v>
      </c>
      <c r="G12" s="42"/>
      <c r="H12" s="42"/>
    </row>
    <row r="13" spans="1:8" ht="18" customHeight="1" x14ac:dyDescent="0.25">
      <c r="A13" s="5">
        <v>11</v>
      </c>
      <c r="B13" s="6" t="s">
        <v>107</v>
      </c>
      <c r="C13" s="7">
        <v>0</v>
      </c>
      <c r="D13" s="7">
        <v>2.1549019999999999</v>
      </c>
      <c r="E13" s="7">
        <v>0</v>
      </c>
      <c r="F13" s="7">
        <v>2.1549019999999999</v>
      </c>
      <c r="G13" s="42"/>
      <c r="H13" s="42"/>
    </row>
    <row r="14" spans="1:8" ht="18" customHeight="1" x14ac:dyDescent="0.25">
      <c r="A14" s="5">
        <v>12</v>
      </c>
      <c r="B14" s="6" t="s">
        <v>125</v>
      </c>
      <c r="C14" s="7">
        <v>0</v>
      </c>
      <c r="D14" s="7">
        <v>0</v>
      </c>
      <c r="E14" s="7">
        <v>10.761950000000001</v>
      </c>
      <c r="F14" s="7">
        <v>10.761950000000001</v>
      </c>
      <c r="G14" s="42"/>
      <c r="H14" s="42"/>
    </row>
    <row r="15" spans="1:8" ht="18" customHeight="1" x14ac:dyDescent="0.25">
      <c r="A15" s="5">
        <v>13</v>
      </c>
      <c r="B15" s="6" t="s">
        <v>126</v>
      </c>
      <c r="C15" s="7">
        <v>0</v>
      </c>
      <c r="D15" s="7">
        <v>2884.5521210000002</v>
      </c>
      <c r="E15" s="7">
        <v>0</v>
      </c>
      <c r="F15" s="7">
        <v>2884.5521210000002</v>
      </c>
      <c r="G15" s="42"/>
      <c r="H15" s="42"/>
    </row>
    <row r="16" spans="1:8" ht="18" customHeight="1" x14ac:dyDescent="0.25">
      <c r="A16" s="5">
        <v>14</v>
      </c>
      <c r="B16" s="6" t="s">
        <v>127</v>
      </c>
      <c r="C16" s="7">
        <v>0</v>
      </c>
      <c r="D16" s="7">
        <v>0</v>
      </c>
      <c r="E16" s="7">
        <v>2.997652</v>
      </c>
      <c r="F16" s="7">
        <v>2.997652</v>
      </c>
      <c r="G16" s="42"/>
      <c r="H16" s="42"/>
    </row>
    <row r="17" spans="1:8" ht="18" customHeight="1" x14ac:dyDescent="0.25">
      <c r="A17" s="5">
        <v>15</v>
      </c>
      <c r="B17" s="6" t="s">
        <v>128</v>
      </c>
      <c r="C17" s="7">
        <v>0</v>
      </c>
      <c r="D17" s="7">
        <v>0</v>
      </c>
      <c r="E17" s="7">
        <v>0.81654800000000005</v>
      </c>
      <c r="F17" s="7">
        <v>0.81654800000000005</v>
      </c>
      <c r="G17" s="42"/>
      <c r="H17" s="42"/>
    </row>
    <row r="18" spans="1:8" ht="18" customHeight="1" x14ac:dyDescent="0.25">
      <c r="A18" s="5">
        <v>16</v>
      </c>
      <c r="B18" s="6" t="s">
        <v>129</v>
      </c>
      <c r="C18" s="7">
        <v>0</v>
      </c>
      <c r="D18" s="7">
        <v>0</v>
      </c>
      <c r="E18" s="7">
        <v>1.781515</v>
      </c>
      <c r="F18" s="7">
        <v>1.781515</v>
      </c>
      <c r="G18" s="42"/>
      <c r="H18" s="42"/>
    </row>
    <row r="19" spans="1:8" ht="18" customHeight="1" x14ac:dyDescent="0.25">
      <c r="A19" s="5">
        <v>17</v>
      </c>
      <c r="B19" s="6" t="s">
        <v>130</v>
      </c>
      <c r="C19" s="7">
        <v>0</v>
      </c>
      <c r="D19" s="7">
        <v>0</v>
      </c>
      <c r="E19" s="7">
        <v>26.131844999999998</v>
      </c>
      <c r="F19" s="7">
        <v>26.131844999999998</v>
      </c>
      <c r="G19" s="42"/>
      <c r="H19" s="42"/>
    </row>
    <row r="20" spans="1:8" ht="18" customHeight="1" x14ac:dyDescent="0.25">
      <c r="A20" s="5">
        <v>18</v>
      </c>
      <c r="B20" s="6" t="s">
        <v>131</v>
      </c>
      <c r="C20" s="7">
        <v>0</v>
      </c>
      <c r="D20" s="7">
        <v>0</v>
      </c>
      <c r="E20" s="7">
        <v>3.641988</v>
      </c>
      <c r="F20" s="7">
        <v>3.641988</v>
      </c>
      <c r="G20" s="42"/>
      <c r="H20" s="42"/>
    </row>
    <row r="21" spans="1:8" ht="18" customHeight="1" x14ac:dyDescent="0.25">
      <c r="A21" s="5">
        <v>19</v>
      </c>
      <c r="B21" s="6" t="s">
        <v>132</v>
      </c>
      <c r="C21" s="7">
        <v>0</v>
      </c>
      <c r="D21" s="7">
        <v>0</v>
      </c>
      <c r="E21" s="7">
        <v>7.0130000000000001E-3</v>
      </c>
      <c r="F21" s="7">
        <v>7.0130000000000001E-3</v>
      </c>
      <c r="G21" s="42"/>
      <c r="H21" s="42"/>
    </row>
    <row r="22" spans="1:8" ht="18" customHeight="1" x14ac:dyDescent="0.25">
      <c r="A22" s="5">
        <v>20</v>
      </c>
      <c r="B22" s="6" t="s">
        <v>133</v>
      </c>
      <c r="C22" s="7">
        <v>0</v>
      </c>
      <c r="D22" s="7">
        <v>0</v>
      </c>
      <c r="E22" s="7">
        <v>7.2750000000000002E-3</v>
      </c>
      <c r="F22" s="7">
        <v>7.2750000000000002E-3</v>
      </c>
      <c r="G22" s="42"/>
      <c r="H22" s="42"/>
    </row>
    <row r="23" spans="1:8" ht="18" customHeight="1" x14ac:dyDescent="0.25">
      <c r="A23" s="5">
        <v>21</v>
      </c>
      <c r="B23" s="6" t="s">
        <v>134</v>
      </c>
      <c r="C23" s="7">
        <v>0</v>
      </c>
      <c r="D23" s="7">
        <v>0</v>
      </c>
      <c r="E23" s="7">
        <v>7.3629999999999998E-3</v>
      </c>
      <c r="F23" s="7">
        <v>7.3629999999999998E-3</v>
      </c>
      <c r="G23" s="42"/>
      <c r="H23" s="42"/>
    </row>
    <row r="24" spans="1:8" ht="18" customHeight="1" x14ac:dyDescent="0.25">
      <c r="A24" s="5">
        <v>22</v>
      </c>
      <c r="B24" s="6" t="s">
        <v>135</v>
      </c>
      <c r="C24" s="7">
        <v>0</v>
      </c>
      <c r="D24" s="7">
        <v>0</v>
      </c>
      <c r="E24" s="7">
        <v>6.2909999999999997E-3</v>
      </c>
      <c r="F24" s="7">
        <v>6.2909999999999997E-3</v>
      </c>
      <c r="G24" s="42"/>
      <c r="H24" s="42"/>
    </row>
    <row r="25" spans="1:8" ht="18" customHeight="1" x14ac:dyDescent="0.25">
      <c r="A25" s="5">
        <v>23</v>
      </c>
      <c r="B25" s="6" t="s">
        <v>136</v>
      </c>
      <c r="C25" s="7">
        <v>0</v>
      </c>
      <c r="D25" s="7">
        <v>0</v>
      </c>
      <c r="E25" s="7">
        <v>6.9090000000000002E-3</v>
      </c>
      <c r="F25" s="7">
        <v>6.9090000000000002E-3</v>
      </c>
      <c r="G25" s="42"/>
      <c r="H25" s="42"/>
    </row>
    <row r="26" spans="1:8" ht="18" customHeight="1" x14ac:dyDescent="0.25">
      <c r="A26" s="5">
        <v>24</v>
      </c>
      <c r="B26" s="6" t="s">
        <v>137</v>
      </c>
      <c r="C26" s="7">
        <v>0</v>
      </c>
      <c r="D26" s="7">
        <v>0</v>
      </c>
      <c r="E26" s="7">
        <v>5.0439999999999999E-3</v>
      </c>
      <c r="F26" s="7">
        <v>5.0439999999999999E-3</v>
      </c>
      <c r="G26" s="42"/>
      <c r="H26" s="42"/>
    </row>
    <row r="27" spans="1:8" ht="18" customHeight="1" x14ac:dyDescent="0.25">
      <c r="A27" s="5">
        <v>25</v>
      </c>
      <c r="B27" s="6" t="s">
        <v>138</v>
      </c>
      <c r="C27" s="7">
        <v>0</v>
      </c>
      <c r="D27" s="7">
        <v>0</v>
      </c>
      <c r="E27" s="7">
        <v>3.6240000000000001E-3</v>
      </c>
      <c r="F27" s="7">
        <v>3.6240000000000001E-3</v>
      </c>
      <c r="G27" s="42"/>
      <c r="H27" s="42"/>
    </row>
    <row r="28" spans="1:8" ht="18" customHeight="1" x14ac:dyDescent="0.25">
      <c r="A28" s="5">
        <v>26</v>
      </c>
      <c r="B28" s="6" t="s">
        <v>139</v>
      </c>
      <c r="C28" s="7">
        <v>0</v>
      </c>
      <c r="D28" s="7">
        <v>0</v>
      </c>
      <c r="E28" s="7">
        <v>5.5180000000000003E-3</v>
      </c>
      <c r="F28" s="7">
        <v>5.5180000000000003E-3</v>
      </c>
      <c r="G28" s="42"/>
      <c r="H28" s="42"/>
    </row>
    <row r="29" spans="1:8" ht="18" customHeight="1" x14ac:dyDescent="0.25">
      <c r="A29" s="5">
        <v>27</v>
      </c>
      <c r="B29" s="6" t="s">
        <v>140</v>
      </c>
      <c r="C29" s="7">
        <v>0</v>
      </c>
      <c r="D29" s="7">
        <v>0</v>
      </c>
      <c r="E29" s="7">
        <v>5.2750000000000002E-3</v>
      </c>
      <c r="F29" s="7">
        <v>5.2750000000000002E-3</v>
      </c>
      <c r="G29" s="42"/>
      <c r="H29" s="42"/>
    </row>
    <row r="30" spans="1:8" ht="18" customHeight="1" x14ac:dyDescent="0.25">
      <c r="A30" s="5">
        <v>28</v>
      </c>
      <c r="B30" s="6" t="s">
        <v>141</v>
      </c>
      <c r="C30" s="7">
        <v>0</v>
      </c>
      <c r="D30" s="7">
        <v>0</v>
      </c>
      <c r="E30" s="7">
        <v>4.6309999999999997E-3</v>
      </c>
      <c r="F30" s="7">
        <v>4.6309999999999997E-3</v>
      </c>
      <c r="G30" s="42"/>
      <c r="H30" s="42"/>
    </row>
    <row r="31" spans="1:8" ht="18" customHeight="1" x14ac:dyDescent="0.25">
      <c r="A31" s="5">
        <v>29</v>
      </c>
      <c r="B31" s="6" t="s">
        <v>142</v>
      </c>
      <c r="C31" s="7">
        <v>0</v>
      </c>
      <c r="D31" s="7">
        <v>0</v>
      </c>
      <c r="E31" s="7">
        <v>6.2160000000000002E-3</v>
      </c>
      <c r="F31" s="7">
        <v>6.2160000000000002E-3</v>
      </c>
      <c r="G31" s="42"/>
      <c r="H31" s="42"/>
    </row>
    <row r="32" spans="1:8" ht="18" customHeight="1" x14ac:dyDescent="0.25">
      <c r="A32" s="5">
        <v>30</v>
      </c>
      <c r="B32" s="6" t="s">
        <v>143</v>
      </c>
      <c r="C32" s="7">
        <v>0</v>
      </c>
      <c r="D32" s="7">
        <v>0</v>
      </c>
      <c r="E32" s="7">
        <v>0.182031</v>
      </c>
      <c r="F32" s="7">
        <v>0.182031</v>
      </c>
      <c r="G32" s="42"/>
      <c r="H32" s="42"/>
    </row>
    <row r="33" spans="1:8" ht="18" customHeight="1" x14ac:dyDescent="0.25">
      <c r="A33" s="5">
        <v>31</v>
      </c>
      <c r="B33" s="6" t="s">
        <v>144</v>
      </c>
      <c r="C33" s="7">
        <v>0</v>
      </c>
      <c r="D33" s="7">
        <v>0</v>
      </c>
      <c r="E33" s="7">
        <v>8.6314000000000002E-2</v>
      </c>
      <c r="F33" s="7">
        <v>8.6314000000000002E-2</v>
      </c>
      <c r="G33" s="42"/>
      <c r="H33" s="42"/>
    </row>
    <row r="34" spans="1:8" ht="18" customHeight="1" x14ac:dyDescent="0.25">
      <c r="A34" s="5">
        <v>32</v>
      </c>
      <c r="B34" s="6" t="s">
        <v>145</v>
      </c>
      <c r="C34" s="7">
        <v>0</v>
      </c>
      <c r="D34" s="7">
        <v>0</v>
      </c>
      <c r="E34" s="7">
        <v>5.5440000000000003E-3</v>
      </c>
      <c r="F34" s="7">
        <v>5.5440000000000003E-3</v>
      </c>
      <c r="G34" s="42"/>
      <c r="H34" s="42"/>
    </row>
    <row r="35" spans="1:8" ht="18" customHeight="1" x14ac:dyDescent="0.25">
      <c r="A35" s="5">
        <v>33</v>
      </c>
      <c r="B35" s="6" t="s">
        <v>146</v>
      </c>
      <c r="C35" s="7">
        <v>0</v>
      </c>
      <c r="D35" s="7">
        <v>0</v>
      </c>
      <c r="E35" s="7">
        <v>8.5629999999999994E-3</v>
      </c>
      <c r="F35" s="7">
        <v>8.5629999999999994E-3</v>
      </c>
      <c r="G35" s="42"/>
      <c r="H35" s="42"/>
    </row>
    <row r="36" spans="1:8" ht="18" customHeight="1" x14ac:dyDescent="0.25">
      <c r="A36" s="5">
        <v>34</v>
      </c>
      <c r="B36" s="6" t="s">
        <v>147</v>
      </c>
      <c r="C36" s="7">
        <v>0</v>
      </c>
      <c r="D36" s="7">
        <v>0</v>
      </c>
      <c r="E36" s="7">
        <v>5.3109999999999997E-3</v>
      </c>
      <c r="F36" s="7">
        <v>5.3109999999999997E-3</v>
      </c>
      <c r="G36" s="42"/>
      <c r="H36" s="42"/>
    </row>
    <row r="37" spans="1:8" ht="18" customHeight="1" x14ac:dyDescent="0.25">
      <c r="A37" s="5">
        <v>35</v>
      </c>
      <c r="B37" s="6" t="s">
        <v>148</v>
      </c>
      <c r="C37" s="7">
        <v>0</v>
      </c>
      <c r="D37" s="7">
        <v>0</v>
      </c>
      <c r="E37" s="7">
        <v>1.0799E-2</v>
      </c>
      <c r="F37" s="7">
        <v>1.0799E-2</v>
      </c>
      <c r="G37" s="42"/>
      <c r="H37" s="42"/>
    </row>
    <row r="38" spans="1:8" ht="18" customHeight="1" x14ac:dyDescent="0.25">
      <c r="A38" s="5">
        <v>36</v>
      </c>
      <c r="B38" s="6" t="s">
        <v>149</v>
      </c>
      <c r="C38" s="7">
        <v>0</v>
      </c>
      <c r="D38" s="7">
        <v>0</v>
      </c>
      <c r="E38" s="7">
        <v>5.463E-3</v>
      </c>
      <c r="F38" s="7">
        <v>5.463E-3</v>
      </c>
      <c r="G38" s="42"/>
      <c r="H38" s="42"/>
    </row>
    <row r="39" spans="1:8" ht="18" customHeight="1" x14ac:dyDescent="0.25">
      <c r="A39" s="5">
        <v>37</v>
      </c>
      <c r="B39" s="6" t="s">
        <v>150</v>
      </c>
      <c r="C39" s="7">
        <v>0</v>
      </c>
      <c r="D39" s="7">
        <v>0</v>
      </c>
      <c r="E39" s="7">
        <v>4.7400000000000003E-3</v>
      </c>
      <c r="F39" s="7">
        <v>4.7400000000000003E-3</v>
      </c>
      <c r="G39" s="42"/>
      <c r="H39" s="42"/>
    </row>
    <row r="40" spans="1:8" ht="18" customHeight="1" x14ac:dyDescent="0.25">
      <c r="A40" s="5">
        <v>38</v>
      </c>
      <c r="B40" s="6" t="s">
        <v>151</v>
      </c>
      <c r="C40" s="7">
        <v>0</v>
      </c>
      <c r="D40" s="7">
        <v>0</v>
      </c>
      <c r="E40" s="7">
        <v>1.1428000000000001E-2</v>
      </c>
      <c r="F40" s="7">
        <v>1.1428000000000001E-2</v>
      </c>
      <c r="G40" s="42"/>
      <c r="H40" s="42"/>
    </row>
    <row r="41" spans="1:8" ht="18" customHeight="1" x14ac:dyDescent="0.25">
      <c r="A41" s="5">
        <v>39</v>
      </c>
      <c r="B41" s="6" t="s">
        <v>152</v>
      </c>
      <c r="C41" s="7">
        <v>0</v>
      </c>
      <c r="D41" s="7">
        <v>0</v>
      </c>
      <c r="E41" s="7">
        <v>1.5203E-2</v>
      </c>
      <c r="F41" s="7">
        <v>1.5203E-2</v>
      </c>
      <c r="G41" s="42"/>
      <c r="H41" s="42"/>
    </row>
    <row r="42" spans="1:8" ht="18" customHeight="1" x14ac:dyDescent="0.25">
      <c r="A42" s="5">
        <v>40</v>
      </c>
      <c r="B42" s="6" t="s">
        <v>103</v>
      </c>
      <c r="C42" s="7">
        <v>33.535145</v>
      </c>
      <c r="D42" s="7">
        <v>0</v>
      </c>
      <c r="E42" s="7">
        <v>121.80130990000001</v>
      </c>
      <c r="F42" s="7">
        <v>121.80130990000001</v>
      </c>
      <c r="G42" s="42"/>
      <c r="H42" s="42"/>
    </row>
    <row r="43" spans="1:8" ht="18" customHeight="1" x14ac:dyDescent="0.25">
      <c r="A43" s="5">
        <v>41</v>
      </c>
      <c r="B43" s="6" t="s">
        <v>180</v>
      </c>
      <c r="C43" s="7">
        <v>0</v>
      </c>
      <c r="D43" s="7">
        <v>0</v>
      </c>
      <c r="E43" s="7">
        <v>58.1995809354</v>
      </c>
      <c r="F43" s="7">
        <v>58.1995809354</v>
      </c>
      <c r="G43" s="42"/>
      <c r="H43" s="42"/>
    </row>
    <row r="44" spans="1:8" ht="18" customHeight="1" x14ac:dyDescent="0.25">
      <c r="A44" s="5">
        <v>42</v>
      </c>
      <c r="B44" s="6" t="s">
        <v>153</v>
      </c>
      <c r="C44" s="7">
        <v>0</v>
      </c>
      <c r="D44" s="7">
        <v>0</v>
      </c>
      <c r="E44" s="7">
        <v>10.599528638399999</v>
      </c>
      <c r="F44" s="7">
        <v>10.599528638399999</v>
      </c>
      <c r="G44" s="42"/>
      <c r="H44" s="42"/>
    </row>
    <row r="45" spans="1:8" ht="18" customHeight="1" x14ac:dyDescent="0.25">
      <c r="A45" s="5">
        <v>43</v>
      </c>
      <c r="B45" s="6" t="s">
        <v>154</v>
      </c>
      <c r="C45" s="7">
        <v>0</v>
      </c>
      <c r="D45" s="7">
        <v>0</v>
      </c>
      <c r="E45" s="7">
        <v>3.9830000000000004E-3</v>
      </c>
      <c r="F45" s="7">
        <v>3.9830000000000004E-3</v>
      </c>
      <c r="G45" s="42"/>
      <c r="H45" s="42"/>
    </row>
    <row r="46" spans="1:8" ht="18" customHeight="1" x14ac:dyDescent="0.25">
      <c r="A46" s="5">
        <v>44</v>
      </c>
      <c r="B46" s="6" t="s">
        <v>155</v>
      </c>
      <c r="C46" s="7">
        <v>0</v>
      </c>
      <c r="D46" s="7">
        <v>0</v>
      </c>
      <c r="E46" s="7">
        <v>8.1239999999999993E-3</v>
      </c>
      <c r="F46" s="7">
        <v>8.1239999999999993E-3</v>
      </c>
      <c r="G46" s="42"/>
      <c r="H46" s="42"/>
    </row>
    <row r="47" spans="1:8" ht="18" customHeight="1" x14ac:dyDescent="0.25">
      <c r="A47" s="5">
        <v>45</v>
      </c>
      <c r="B47" s="6" t="s">
        <v>156</v>
      </c>
      <c r="C47" s="7">
        <v>0</v>
      </c>
      <c r="D47" s="7">
        <v>0</v>
      </c>
      <c r="E47" s="7">
        <v>4.7569999999999999E-3</v>
      </c>
      <c r="F47" s="7">
        <v>4.7569999999999999E-3</v>
      </c>
      <c r="G47" s="42"/>
      <c r="H47" s="42"/>
    </row>
    <row r="48" spans="1:8" ht="18" customHeight="1" x14ac:dyDescent="0.25">
      <c r="A48" s="5">
        <v>46</v>
      </c>
      <c r="B48" s="6" t="s">
        <v>157</v>
      </c>
      <c r="C48" s="7">
        <v>0</v>
      </c>
      <c r="D48" s="7">
        <v>0</v>
      </c>
      <c r="E48" s="7">
        <v>2907</v>
      </c>
      <c r="F48" s="7">
        <v>2907</v>
      </c>
      <c r="G48" s="42"/>
      <c r="H48" s="42"/>
    </row>
    <row r="49" spans="1:8" ht="18" customHeight="1" x14ac:dyDescent="0.25">
      <c r="A49" s="5">
        <v>47</v>
      </c>
      <c r="B49" s="6" t="s">
        <v>158</v>
      </c>
      <c r="C49" s="7">
        <v>0</v>
      </c>
      <c r="D49" s="7">
        <v>0</v>
      </c>
      <c r="E49" s="7">
        <v>1.8010000000000001E-3</v>
      </c>
      <c r="F49" s="7">
        <v>1.8010000000000001E-3</v>
      </c>
      <c r="G49" s="42"/>
      <c r="H49" s="42"/>
    </row>
    <row r="50" spans="1:8" ht="18" customHeight="1" x14ac:dyDescent="0.25">
      <c r="A50" s="5">
        <v>48</v>
      </c>
      <c r="B50" s="6" t="s">
        <v>159</v>
      </c>
      <c r="C50" s="7">
        <v>0</v>
      </c>
      <c r="D50" s="7">
        <v>0</v>
      </c>
      <c r="E50" s="7">
        <v>1.0228790000000001</v>
      </c>
      <c r="F50" s="7">
        <v>1.0228790000000001</v>
      </c>
      <c r="G50" s="42"/>
      <c r="H50" s="42"/>
    </row>
    <row r="51" spans="1:8" ht="18" customHeight="1" x14ac:dyDescent="0.25">
      <c r="A51" s="5">
        <v>49</v>
      </c>
      <c r="B51" s="6" t="s">
        <v>160</v>
      </c>
      <c r="C51" s="7">
        <v>0</v>
      </c>
      <c r="D51" s="7">
        <v>0</v>
      </c>
      <c r="E51" s="7">
        <v>0.43411499999999997</v>
      </c>
      <c r="F51" s="7">
        <v>0.43411499999999997</v>
      </c>
      <c r="G51" s="42"/>
      <c r="H51" s="42"/>
    </row>
    <row r="52" spans="1:8" ht="18" customHeight="1" x14ac:dyDescent="0.25">
      <c r="A52" s="5">
        <v>50</v>
      </c>
      <c r="B52" s="6" t="s">
        <v>161</v>
      </c>
      <c r="C52" s="7">
        <v>0</v>
      </c>
      <c r="D52" s="7">
        <v>0</v>
      </c>
      <c r="E52" s="7">
        <v>8.0947130000000005</v>
      </c>
      <c r="F52" s="7">
        <v>8.0947130000000005</v>
      </c>
      <c r="G52" s="42"/>
      <c r="H52" s="42"/>
    </row>
    <row r="53" spans="1:8" ht="18" customHeight="1" x14ac:dyDescent="0.25">
      <c r="A53" s="5">
        <v>51</v>
      </c>
      <c r="B53" s="6" t="s">
        <v>162</v>
      </c>
      <c r="C53" s="7">
        <v>0</v>
      </c>
      <c r="D53" s="7">
        <v>0</v>
      </c>
      <c r="E53" s="7">
        <v>4.0426989999999998</v>
      </c>
      <c r="F53" s="7">
        <v>4.0426989999999998</v>
      </c>
      <c r="G53" s="42"/>
      <c r="H53" s="42"/>
    </row>
    <row r="54" spans="1:8" ht="18" customHeight="1" x14ac:dyDescent="0.25">
      <c r="A54" s="5">
        <v>52</v>
      </c>
      <c r="B54" s="6" t="s">
        <v>163</v>
      </c>
      <c r="C54" s="7">
        <v>0</v>
      </c>
      <c r="D54" s="7">
        <v>0</v>
      </c>
      <c r="E54" s="7">
        <v>1.063876</v>
      </c>
      <c r="F54" s="7">
        <v>1.063876</v>
      </c>
      <c r="G54" s="42"/>
      <c r="H54" s="42"/>
    </row>
    <row r="55" spans="1:8" ht="18" customHeight="1" x14ac:dyDescent="0.25">
      <c r="A55" s="5">
        <v>53</v>
      </c>
      <c r="B55" s="6" t="s">
        <v>164</v>
      </c>
      <c r="C55" s="7">
        <v>0</v>
      </c>
      <c r="D55" s="7">
        <v>2.3059419999999999</v>
      </c>
      <c r="E55" s="7">
        <v>4.8119000000000002E-2</v>
      </c>
      <c r="F55" s="7">
        <v>2.3540610000000002</v>
      </c>
      <c r="G55" s="42"/>
      <c r="H55" s="42"/>
    </row>
    <row r="56" spans="1:8" ht="18" customHeight="1" x14ac:dyDescent="0.25">
      <c r="A56" s="5">
        <v>54</v>
      </c>
      <c r="B56" s="6" t="s">
        <v>165</v>
      </c>
      <c r="C56" s="7">
        <v>0</v>
      </c>
      <c r="D56" s="7">
        <v>0.78078000000000003</v>
      </c>
      <c r="E56" s="7">
        <v>0</v>
      </c>
      <c r="F56" s="7">
        <v>0.78078000000000003</v>
      </c>
      <c r="G56" s="42"/>
      <c r="H56" s="42"/>
    </row>
    <row r="57" spans="1:8" ht="18" customHeight="1" x14ac:dyDescent="0.25">
      <c r="A57" s="5">
        <v>55</v>
      </c>
      <c r="B57" s="6" t="s">
        <v>166</v>
      </c>
      <c r="C57" s="7">
        <v>0</v>
      </c>
      <c r="D57" s="7">
        <v>0</v>
      </c>
      <c r="E57" s="7">
        <v>-13.282608</v>
      </c>
      <c r="F57" s="7">
        <v>-13.282608</v>
      </c>
      <c r="G57" s="42"/>
      <c r="H57" s="42"/>
    </row>
    <row r="58" spans="1:8" ht="18" customHeight="1" x14ac:dyDescent="0.25">
      <c r="A58" s="5">
        <v>56</v>
      </c>
      <c r="B58" s="6" t="s">
        <v>167</v>
      </c>
      <c r="C58" s="7">
        <v>0</v>
      </c>
      <c r="D58" s="7">
        <v>0</v>
      </c>
      <c r="E58" s="7">
        <v>191.06823299999999</v>
      </c>
      <c r="F58" s="7">
        <v>191.06823299999999</v>
      </c>
      <c r="G58" s="42"/>
      <c r="H58" s="42"/>
    </row>
    <row r="59" spans="1:8" ht="18" customHeight="1" x14ac:dyDescent="0.25">
      <c r="A59" s="5"/>
      <c r="B59" s="8" t="s">
        <v>181</v>
      </c>
      <c r="C59" s="43">
        <f>SUM(C3:C58)</f>
        <v>40.194774274399997</v>
      </c>
      <c r="D59" s="43">
        <f>SUM(D3:D58)</f>
        <v>3097.5939060000001</v>
      </c>
      <c r="E59" s="43">
        <f>SUM(E3:E58)</f>
        <v>3388.9787844738003</v>
      </c>
      <c r="F59" s="43">
        <f>SUM(F3:F58)</f>
        <v>6486.5726904738003</v>
      </c>
    </row>
  </sheetData>
  <mergeCells count="1">
    <mergeCell ref="A1:F1"/>
  </mergeCells>
  <printOptions horizontalCentered="1"/>
  <pageMargins left="0.19685039370078741" right="0.19685039370078741" top="0.19685039370078741" bottom="0.19685039370078741" header="0" footer="0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5"/>
  <sheetViews>
    <sheetView tabSelected="1" zoomScaleNormal="100" workbookViewId="0">
      <pane xSplit="4" ySplit="5" topLeftCell="E67" activePane="bottomRight" state="frozen"/>
      <selection activeCell="L11" sqref="L11"/>
      <selection pane="topRight" activeCell="L11" sqref="L11"/>
      <selection pane="bottomLeft" activeCell="L11" sqref="L11"/>
      <selection pane="bottomRight" activeCell="J79" sqref="J79"/>
    </sheetView>
  </sheetViews>
  <sheetFormatPr defaultRowHeight="18.600000000000001" customHeight="1" x14ac:dyDescent="0.25"/>
  <cols>
    <col min="1" max="1" width="4.42578125" style="10" customWidth="1"/>
    <col min="2" max="2" width="30.28515625" style="27" customWidth="1"/>
    <col min="3" max="3" width="7.85546875" style="10" bestFit="1" customWidth="1"/>
    <col min="4" max="4" width="8.5703125" style="10" bestFit="1" customWidth="1"/>
    <col min="5" max="6" width="7.7109375" style="10" bestFit="1" customWidth="1"/>
    <col min="7" max="7" width="8.85546875" style="10" bestFit="1" customWidth="1"/>
    <col min="8" max="9" width="7.7109375" style="10" bestFit="1" customWidth="1"/>
    <col min="10" max="10" width="8.42578125" style="10" bestFit="1" customWidth="1"/>
    <col min="11" max="12" width="8.7109375" style="10" bestFit="1" customWidth="1"/>
    <col min="13" max="13" width="8.42578125" style="10" bestFit="1" customWidth="1"/>
    <col min="14" max="14" width="5.5703125" style="10" bestFit="1" customWidth="1"/>
    <col min="15" max="15" width="6.28515625" style="10" bestFit="1" customWidth="1"/>
    <col min="16" max="16" width="8.42578125" style="10" bestFit="1" customWidth="1"/>
    <col min="17" max="17" width="5.5703125" style="10" bestFit="1" customWidth="1"/>
    <col min="18" max="18" width="6.28515625" style="10" bestFit="1" customWidth="1"/>
    <col min="19" max="19" width="9" style="10" bestFit="1" customWidth="1"/>
    <col min="20" max="20" width="5.5703125" style="10" bestFit="1" customWidth="1"/>
    <col min="21" max="21" width="6.28515625" style="10" bestFit="1" customWidth="1"/>
    <col min="22" max="22" width="8.5703125" style="10" bestFit="1" customWidth="1"/>
    <col min="23" max="24" width="8.7109375" style="10" bestFit="1" customWidth="1"/>
    <col min="25" max="25" width="8.42578125" style="10" bestFit="1" customWidth="1"/>
    <col min="26" max="26" width="9.7109375" style="10" customWidth="1"/>
    <col min="27" max="27" width="9.28515625" style="10" bestFit="1" customWidth="1"/>
    <col min="28" max="16384" width="9.140625" style="10"/>
  </cols>
  <sheetData>
    <row r="1" spans="1:25" ht="18.600000000000001" customHeight="1" x14ac:dyDescent="0.25">
      <c r="A1" s="46" t="s">
        <v>185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25" ht="18.600000000000001" customHeight="1" x14ac:dyDescent="0.25">
      <c r="A2" s="66" t="s">
        <v>188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</row>
    <row r="3" spans="1:25" s="12" customFormat="1" ht="18.600000000000001" customHeight="1" x14ac:dyDescent="0.25">
      <c r="A3" s="47" t="s">
        <v>192</v>
      </c>
      <c r="B3" s="48" t="s">
        <v>1</v>
      </c>
      <c r="C3" s="47" t="s">
        <v>2</v>
      </c>
      <c r="D3" s="49" t="s">
        <v>3</v>
      </c>
      <c r="E3" s="47" t="s">
        <v>4</v>
      </c>
      <c r="F3" s="47"/>
      <c r="G3" s="47"/>
      <c r="H3" s="47" t="s">
        <v>5</v>
      </c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5" s="12" customFormat="1" ht="27.75" customHeight="1" x14ac:dyDescent="0.25">
      <c r="A4" s="47"/>
      <c r="B4" s="48"/>
      <c r="C4" s="47"/>
      <c r="D4" s="49"/>
      <c r="E4" s="47"/>
      <c r="F4" s="47"/>
      <c r="G4" s="47"/>
      <c r="H4" s="47" t="s">
        <v>6</v>
      </c>
      <c r="I4" s="47"/>
      <c r="J4" s="47"/>
      <c r="K4" s="47" t="s">
        <v>7</v>
      </c>
      <c r="L4" s="47"/>
      <c r="M4" s="47"/>
      <c r="N4" s="47" t="s">
        <v>8</v>
      </c>
      <c r="O4" s="47"/>
      <c r="P4" s="47"/>
      <c r="Q4" s="47" t="s">
        <v>9</v>
      </c>
      <c r="R4" s="47"/>
      <c r="S4" s="47"/>
      <c r="T4" s="47" t="s">
        <v>10</v>
      </c>
      <c r="U4" s="47"/>
      <c r="V4" s="47"/>
      <c r="W4" s="47" t="s">
        <v>11</v>
      </c>
      <c r="X4" s="47"/>
      <c r="Y4" s="47"/>
    </row>
    <row r="5" spans="1:25" s="12" customFormat="1" ht="32.25" customHeight="1" x14ac:dyDescent="0.25">
      <c r="A5" s="47"/>
      <c r="B5" s="48"/>
      <c r="C5" s="47"/>
      <c r="D5" s="49"/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1" t="s">
        <v>18</v>
      </c>
      <c r="L5" s="11" t="s">
        <v>19</v>
      </c>
      <c r="M5" s="11" t="s">
        <v>20</v>
      </c>
      <c r="N5" s="11" t="s">
        <v>21</v>
      </c>
      <c r="O5" s="11" t="s">
        <v>22</v>
      </c>
      <c r="P5" s="11" t="s">
        <v>23</v>
      </c>
      <c r="Q5" s="11" t="s">
        <v>24</v>
      </c>
      <c r="R5" s="11" t="s">
        <v>25</v>
      </c>
      <c r="S5" s="11" t="s">
        <v>26</v>
      </c>
      <c r="T5" s="11" t="s">
        <v>27</v>
      </c>
      <c r="U5" s="11" t="s">
        <v>28</v>
      </c>
      <c r="V5" s="11" t="s">
        <v>29</v>
      </c>
      <c r="W5" s="11" t="s">
        <v>30</v>
      </c>
      <c r="X5" s="11" t="s">
        <v>31</v>
      </c>
      <c r="Y5" s="11" t="s">
        <v>32</v>
      </c>
    </row>
    <row r="6" spans="1:25" ht="17.850000000000001" customHeight="1" x14ac:dyDescent="0.25">
      <c r="A6" s="13">
        <v>1</v>
      </c>
      <c r="B6" s="14" t="s">
        <v>33</v>
      </c>
      <c r="C6" s="13">
        <v>420</v>
      </c>
      <c r="D6" s="15">
        <v>0.2334</v>
      </c>
      <c r="E6" s="16">
        <f>Jan!E6+Feb!E6+Mar!E6</f>
        <v>161.19666666666666</v>
      </c>
      <c r="F6" s="16">
        <f>Jan!F6+Feb!F6+Mar!F6</f>
        <v>158.95576295999999</v>
      </c>
      <c r="G6" s="16">
        <f>Jan!G6+Feb!G6+Mar!G6</f>
        <v>-2.2409037066666713</v>
      </c>
      <c r="H6" s="16">
        <f>Jan!H6+Feb!H6+Mar!H6</f>
        <v>138.816666666667</v>
      </c>
      <c r="I6" s="16">
        <f>Jan!I6+Feb!I6+Mar!I6</f>
        <v>138.81270507779999</v>
      </c>
      <c r="J6" s="16">
        <f>Jan!J6+Feb!J6+Mar!J6</f>
        <v>-3.9615888669928268E-3</v>
      </c>
      <c r="K6" s="16">
        <f>Jan!K6+Feb!K6+Mar!K6</f>
        <v>538.39686666666671</v>
      </c>
      <c r="L6" s="16">
        <f>Jan!L6+Feb!L6+Mar!L6</f>
        <v>846.45942979460006</v>
      </c>
      <c r="M6" s="16">
        <f>Jan!M6+Feb!M6+Mar!M6</f>
        <v>308.06256312793334</v>
      </c>
      <c r="N6" s="16">
        <f>Jan!N6+Feb!N6+Mar!N6</f>
        <v>0</v>
      </c>
      <c r="O6" s="16">
        <f>Jan!O6+Feb!O6+Mar!O6</f>
        <v>0</v>
      </c>
      <c r="P6" s="16">
        <f>Jan!P6+Feb!P6+Mar!P6</f>
        <v>0</v>
      </c>
      <c r="Q6" s="16">
        <f>Jan!Q6+Feb!Q6+Mar!Q6</f>
        <v>0</v>
      </c>
      <c r="R6" s="16">
        <f>Jan!R6+Feb!R6+Mar!R6</f>
        <v>0</v>
      </c>
      <c r="S6" s="16">
        <f>Jan!S6+Feb!S6+Mar!S6</f>
        <v>0</v>
      </c>
      <c r="T6" s="16">
        <f>Jan!T6+Feb!T6+Mar!T6</f>
        <v>0</v>
      </c>
      <c r="U6" s="16">
        <f>Jan!U6+Feb!U6+Mar!U6</f>
        <v>0</v>
      </c>
      <c r="V6" s="16">
        <f>Jan!V6+Feb!V6+Mar!V6</f>
        <v>0</v>
      </c>
      <c r="W6" s="16">
        <f>Jan!W6+Feb!W6+Mar!W6</f>
        <v>677.21353333333354</v>
      </c>
      <c r="X6" s="16">
        <f>Jan!X6+Feb!X6+Mar!X6</f>
        <v>985.2721348724001</v>
      </c>
      <c r="Y6" s="16">
        <f>Jan!Y6+Feb!Y6+Mar!Y6</f>
        <v>308.05860153906639</v>
      </c>
    </row>
    <row r="7" spans="1:25" ht="17.850000000000001" customHeight="1" x14ac:dyDescent="0.25">
      <c r="A7" s="13">
        <v>2</v>
      </c>
      <c r="B7" s="14" t="s">
        <v>34</v>
      </c>
      <c r="C7" s="13">
        <v>420</v>
      </c>
      <c r="D7" s="15">
        <v>0.2334</v>
      </c>
      <c r="E7" s="16">
        <f>Jan!E7+Feb!E7+Mar!E7</f>
        <v>161.19666666666666</v>
      </c>
      <c r="F7" s="16">
        <f>Jan!F7+Feb!F7+Mar!F7</f>
        <v>158.95576295999999</v>
      </c>
      <c r="G7" s="16">
        <f>Jan!G7+Feb!G7+Mar!G7</f>
        <v>-2.2409037066666713</v>
      </c>
      <c r="H7" s="16">
        <f>Jan!H7+Feb!H7+Mar!H7</f>
        <v>138.816666666667</v>
      </c>
      <c r="I7" s="16">
        <f>Jan!I7+Feb!I7+Mar!I7</f>
        <v>138.81270507779999</v>
      </c>
      <c r="J7" s="16">
        <f>Jan!J7+Feb!J7+Mar!J7</f>
        <v>-3.9615888669928268E-3</v>
      </c>
      <c r="K7" s="16">
        <f>Jan!K7+Feb!K7+Mar!K7</f>
        <v>538.39686666666671</v>
      </c>
      <c r="L7" s="16">
        <f>Jan!L7+Feb!L7+Mar!L7</f>
        <v>846.45942979460006</v>
      </c>
      <c r="M7" s="16">
        <f>Jan!M7+Feb!M7+Mar!M7</f>
        <v>308.06256312793334</v>
      </c>
      <c r="N7" s="16">
        <f>Jan!N7+Feb!N7+Mar!N7</f>
        <v>0</v>
      </c>
      <c r="O7" s="16">
        <f>Jan!O7+Feb!O7+Mar!O7</f>
        <v>0</v>
      </c>
      <c r="P7" s="16">
        <f>Jan!P7+Feb!P7+Mar!P7</f>
        <v>0</v>
      </c>
      <c r="Q7" s="16">
        <f>Jan!Q7+Feb!Q7+Mar!Q7</f>
        <v>0</v>
      </c>
      <c r="R7" s="16">
        <f>Jan!R7+Feb!R7+Mar!R7</f>
        <v>0</v>
      </c>
      <c r="S7" s="16">
        <f>Jan!S7+Feb!S7+Mar!S7</f>
        <v>0</v>
      </c>
      <c r="T7" s="16">
        <f>Jan!T7+Feb!T7+Mar!T7</f>
        <v>0</v>
      </c>
      <c r="U7" s="16">
        <f>Jan!U7+Feb!U7+Mar!U7</f>
        <v>0</v>
      </c>
      <c r="V7" s="16">
        <f>Jan!V7+Feb!V7+Mar!V7</f>
        <v>0</v>
      </c>
      <c r="W7" s="16">
        <f>Jan!W7+Feb!W7+Mar!W7</f>
        <v>677.21353333333354</v>
      </c>
      <c r="X7" s="16">
        <f>Jan!X7+Feb!X7+Mar!X7</f>
        <v>985.2721348724001</v>
      </c>
      <c r="Y7" s="16">
        <f>Jan!Y7+Feb!Y7+Mar!Y7</f>
        <v>308.05860153906639</v>
      </c>
    </row>
    <row r="8" spans="1:25" ht="17.850000000000001" customHeight="1" x14ac:dyDescent="0.25">
      <c r="A8" s="13">
        <v>3</v>
      </c>
      <c r="B8" s="14" t="s">
        <v>35</v>
      </c>
      <c r="C8" s="13">
        <v>420</v>
      </c>
      <c r="D8" s="15">
        <v>0.2334</v>
      </c>
      <c r="E8" s="16">
        <f>Jan!E8+Feb!E8+Mar!E8</f>
        <v>161.19666666666666</v>
      </c>
      <c r="F8" s="16">
        <f>Jan!F8+Feb!F8+Mar!F8</f>
        <v>158.95576295999999</v>
      </c>
      <c r="G8" s="16">
        <f>Jan!G8+Feb!G8+Mar!G8</f>
        <v>-2.2409037066666713</v>
      </c>
      <c r="H8" s="16">
        <f>Jan!H8+Feb!H8+Mar!H8</f>
        <v>138.816666666667</v>
      </c>
      <c r="I8" s="16">
        <f>Jan!I8+Feb!I8+Mar!I8</f>
        <v>138.81270507779999</v>
      </c>
      <c r="J8" s="16">
        <f>Jan!J8+Feb!J8+Mar!J8</f>
        <v>-3.9615888669928268E-3</v>
      </c>
      <c r="K8" s="16">
        <f>Jan!K8+Feb!K8+Mar!K8</f>
        <v>538.39686666666671</v>
      </c>
      <c r="L8" s="16">
        <f>Jan!L8+Feb!L8+Mar!L8</f>
        <v>846.45942979460006</v>
      </c>
      <c r="M8" s="16">
        <f>Jan!M8+Feb!M8+Mar!M8</f>
        <v>308.06256312793334</v>
      </c>
      <c r="N8" s="16">
        <f>Jan!N8+Feb!N8+Mar!N8</f>
        <v>0</v>
      </c>
      <c r="O8" s="16">
        <f>Jan!O8+Feb!O8+Mar!O8</f>
        <v>0</v>
      </c>
      <c r="P8" s="16">
        <f>Jan!P8+Feb!P8+Mar!P8</f>
        <v>0</v>
      </c>
      <c r="Q8" s="16">
        <f>Jan!Q8+Feb!Q8+Mar!Q8</f>
        <v>0</v>
      </c>
      <c r="R8" s="16">
        <f>Jan!R8+Feb!R8+Mar!R8</f>
        <v>0</v>
      </c>
      <c r="S8" s="16">
        <f>Jan!S8+Feb!S8+Mar!S8</f>
        <v>0</v>
      </c>
      <c r="T8" s="16">
        <f>Jan!T8+Feb!T8+Mar!T8</f>
        <v>0</v>
      </c>
      <c r="U8" s="16">
        <f>Jan!U8+Feb!U8+Mar!U8</f>
        <v>0</v>
      </c>
      <c r="V8" s="16">
        <f>Jan!V8+Feb!V8+Mar!V8</f>
        <v>0</v>
      </c>
      <c r="W8" s="16">
        <f>Jan!W8+Feb!W8+Mar!W8</f>
        <v>677.21353333333354</v>
      </c>
      <c r="X8" s="16">
        <f>Jan!X8+Feb!X8+Mar!X8</f>
        <v>985.2721348724001</v>
      </c>
      <c r="Y8" s="16">
        <f>Jan!Y8+Feb!Y8+Mar!Y8</f>
        <v>308.05860153906639</v>
      </c>
    </row>
    <row r="9" spans="1:25" ht="17.850000000000001" customHeight="1" x14ac:dyDescent="0.25">
      <c r="A9" s="13">
        <v>4</v>
      </c>
      <c r="B9" s="14" t="s">
        <v>36</v>
      </c>
      <c r="C9" s="13">
        <v>500</v>
      </c>
      <c r="D9" s="15">
        <v>0.2334</v>
      </c>
      <c r="E9" s="16">
        <f>Jan!E9+Feb!E9+Mar!E9</f>
        <v>194.52</v>
      </c>
      <c r="F9" s="16">
        <f>Jan!F9+Feb!F9+Mar!F9</f>
        <v>206.6650803</v>
      </c>
      <c r="G9" s="16">
        <f>Jan!G9+Feb!G9+Mar!G9</f>
        <v>12.145080299999996</v>
      </c>
      <c r="H9" s="16">
        <f>Jan!H9+Feb!H9+Mar!H9</f>
        <v>167.27499999999998</v>
      </c>
      <c r="I9" s="16">
        <f>Jan!I9+Feb!I9+Mar!I9</f>
        <v>167.26610976660001</v>
      </c>
      <c r="J9" s="16">
        <f>Jan!J9+Feb!J9+Mar!J9</f>
        <v>-8.8902333999669736E-3</v>
      </c>
      <c r="K9" s="16">
        <f>Jan!K9+Feb!K9+Mar!K9</f>
        <v>612.73799999999994</v>
      </c>
      <c r="L9" s="16">
        <f>Jan!L9+Feb!L9+Mar!L9</f>
        <v>988.40655784379999</v>
      </c>
      <c r="M9" s="16">
        <f>Jan!M9+Feb!M9+Mar!M9</f>
        <v>375.66855784380004</v>
      </c>
      <c r="N9" s="16">
        <f>Jan!N9+Feb!N9+Mar!N9</f>
        <v>0</v>
      </c>
      <c r="O9" s="16">
        <f>Jan!O9+Feb!O9+Mar!O9</f>
        <v>0</v>
      </c>
      <c r="P9" s="16">
        <f>Jan!P9+Feb!P9+Mar!P9</f>
        <v>0</v>
      </c>
      <c r="Q9" s="16">
        <f>Jan!Q9+Feb!Q9+Mar!Q9</f>
        <v>0</v>
      </c>
      <c r="R9" s="16">
        <f>Jan!R9+Feb!R9+Mar!R9</f>
        <v>0</v>
      </c>
      <c r="S9" s="16">
        <f>Jan!S9+Feb!S9+Mar!S9</f>
        <v>0</v>
      </c>
      <c r="T9" s="16">
        <f>Jan!T9+Feb!T9+Mar!T9</f>
        <v>0</v>
      </c>
      <c r="U9" s="16">
        <f>Jan!U9+Feb!U9+Mar!U9</f>
        <v>0</v>
      </c>
      <c r="V9" s="16">
        <f>Jan!V9+Feb!V9+Mar!V9</f>
        <v>0</v>
      </c>
      <c r="W9" s="16">
        <f>Jan!W9+Feb!W9+Mar!W9</f>
        <v>780.01299999999992</v>
      </c>
      <c r="X9" s="16">
        <f>Jan!X9+Feb!X9+Mar!X9</f>
        <v>1155.6726676103999</v>
      </c>
      <c r="Y9" s="16">
        <f>Jan!Y9+Feb!Y9+Mar!Y9</f>
        <v>375.65966761040011</v>
      </c>
    </row>
    <row r="10" spans="1:25" ht="17.850000000000001" customHeight="1" x14ac:dyDescent="0.25">
      <c r="A10" s="13">
        <v>5</v>
      </c>
      <c r="B10" s="14" t="s">
        <v>37</v>
      </c>
      <c r="C10" s="13">
        <v>420</v>
      </c>
      <c r="D10" s="15">
        <v>0.2334</v>
      </c>
      <c r="E10" s="16">
        <f>Jan!E10+Feb!E10+Mar!E10</f>
        <v>161.19</v>
      </c>
      <c r="F10" s="16">
        <f>Jan!F10+Feb!F10+Mar!F10</f>
        <v>118.50656267999999</v>
      </c>
      <c r="G10" s="16">
        <f>Jan!G10+Feb!G10+Mar!G10</f>
        <v>-42.68343732000001</v>
      </c>
      <c r="H10" s="16">
        <f>Jan!H10+Feb!H10+Mar!H10</f>
        <v>157.02500000000001</v>
      </c>
      <c r="I10" s="16">
        <f>Jan!I10+Feb!I10+Mar!I10</f>
        <v>157.03735499999999</v>
      </c>
      <c r="J10" s="16">
        <f>Jan!J10+Feb!J10+Mar!J10</f>
        <v>1.2354999999992344E-2</v>
      </c>
      <c r="K10" s="16">
        <f>Jan!K10+Feb!K10+Mar!K10</f>
        <v>622.1934</v>
      </c>
      <c r="L10" s="16">
        <f>Jan!L10+Feb!L10+Mar!L10</f>
        <v>646.24954191960001</v>
      </c>
      <c r="M10" s="16">
        <f>Jan!M10+Feb!M10+Mar!M10</f>
        <v>24.056141919600023</v>
      </c>
      <c r="N10" s="16">
        <f>Jan!N10+Feb!N10+Mar!N10</f>
        <v>0</v>
      </c>
      <c r="O10" s="16">
        <f>Jan!O10+Feb!O10+Mar!O10</f>
        <v>0</v>
      </c>
      <c r="P10" s="16">
        <f>Jan!P10+Feb!P10+Mar!P10</f>
        <v>0</v>
      </c>
      <c r="Q10" s="16">
        <f>Jan!Q10+Feb!Q10+Mar!Q10</f>
        <v>0</v>
      </c>
      <c r="R10" s="16">
        <f>Jan!R10+Feb!R10+Mar!R10</f>
        <v>0</v>
      </c>
      <c r="S10" s="16">
        <f>Jan!S10+Feb!S10+Mar!S10</f>
        <v>0</v>
      </c>
      <c r="T10" s="16">
        <f>Jan!T10+Feb!T10+Mar!T10</f>
        <v>0</v>
      </c>
      <c r="U10" s="16">
        <f>Jan!U10+Feb!U10+Mar!U10</f>
        <v>0</v>
      </c>
      <c r="V10" s="16">
        <f>Jan!V10+Feb!V10+Mar!V10</f>
        <v>0</v>
      </c>
      <c r="W10" s="16">
        <f>Jan!W10+Feb!W10+Mar!W10</f>
        <v>779.21839999999997</v>
      </c>
      <c r="X10" s="16">
        <f>Jan!X10+Feb!X10+Mar!X10</f>
        <v>803.28689691959994</v>
      </c>
      <c r="Y10" s="16">
        <f>Jan!Y10+Feb!Y10+Mar!Y10</f>
        <v>24.068496919600022</v>
      </c>
    </row>
    <row r="11" spans="1:25" ht="17.850000000000001" customHeight="1" x14ac:dyDescent="0.25">
      <c r="A11" s="13">
        <v>6</v>
      </c>
      <c r="B11" s="14" t="s">
        <v>38</v>
      </c>
      <c r="C11" s="13">
        <v>420</v>
      </c>
      <c r="D11" s="15">
        <v>0.2334</v>
      </c>
      <c r="E11" s="16">
        <f>Jan!E11+Feb!E11+Mar!E11</f>
        <v>161.19</v>
      </c>
      <c r="F11" s="16">
        <f>Jan!F11+Feb!F11+Mar!F11</f>
        <v>163.46054634000001</v>
      </c>
      <c r="G11" s="16">
        <f>Jan!G11+Feb!G11+Mar!G11</f>
        <v>2.2705463400000028</v>
      </c>
      <c r="H11" s="16">
        <f>Jan!H11+Feb!H11+Mar!H11</f>
        <v>153.97500000000002</v>
      </c>
      <c r="I11" s="16">
        <f>Jan!I11+Feb!I11+Mar!I11</f>
        <v>153.98564953319999</v>
      </c>
      <c r="J11" s="16">
        <f>Jan!J11+Feb!J11+Mar!J11</f>
        <v>1.064953319998807E-2</v>
      </c>
      <c r="K11" s="16">
        <f>Jan!K11+Feb!K11+Mar!K11</f>
        <v>622.1934</v>
      </c>
      <c r="L11" s="16">
        <f>Jan!L11+Feb!L11+Mar!L11</f>
        <v>887.94047521439984</v>
      </c>
      <c r="M11" s="16">
        <f>Jan!M11+Feb!M11+Mar!M11</f>
        <v>265.74707521439996</v>
      </c>
      <c r="N11" s="16">
        <f>Jan!N11+Feb!N11+Mar!N11</f>
        <v>0</v>
      </c>
      <c r="O11" s="16">
        <f>Jan!O11+Feb!O11+Mar!O11</f>
        <v>0</v>
      </c>
      <c r="P11" s="16">
        <f>Jan!P11+Feb!P11+Mar!P11</f>
        <v>0</v>
      </c>
      <c r="Q11" s="16">
        <f>Jan!Q11+Feb!Q11+Mar!Q11</f>
        <v>0</v>
      </c>
      <c r="R11" s="16">
        <f>Jan!R11+Feb!R11+Mar!R11</f>
        <v>0</v>
      </c>
      <c r="S11" s="16">
        <f>Jan!S11+Feb!S11+Mar!S11</f>
        <v>0</v>
      </c>
      <c r="T11" s="16">
        <f>Jan!T11+Feb!T11+Mar!T11</f>
        <v>0</v>
      </c>
      <c r="U11" s="16">
        <f>Jan!U11+Feb!U11+Mar!U11</f>
        <v>0</v>
      </c>
      <c r="V11" s="16">
        <f>Jan!V11+Feb!V11+Mar!V11</f>
        <v>0</v>
      </c>
      <c r="W11" s="16">
        <f>Jan!W11+Feb!W11+Mar!W11</f>
        <v>776.16840000000002</v>
      </c>
      <c r="X11" s="16">
        <f>Jan!X11+Feb!X11+Mar!X11</f>
        <v>1041.9261247475999</v>
      </c>
      <c r="Y11" s="16">
        <f>Jan!Y11+Feb!Y11+Mar!Y11</f>
        <v>265.75772474759992</v>
      </c>
    </row>
    <row r="12" spans="1:25" ht="17.850000000000001" customHeight="1" x14ac:dyDescent="0.25">
      <c r="A12" s="13">
        <v>7</v>
      </c>
      <c r="B12" s="14" t="s">
        <v>39</v>
      </c>
      <c r="C12" s="13">
        <v>210</v>
      </c>
      <c r="D12" s="15">
        <v>0.2334</v>
      </c>
      <c r="E12" s="16">
        <f>Jan!E12+Feb!E12+Mar!E12</f>
        <v>80.59</v>
      </c>
      <c r="F12" s="16">
        <f>Jan!F12+Feb!F12+Mar!F12</f>
        <v>71.396079720000003</v>
      </c>
      <c r="G12" s="16">
        <f>Jan!G12+Feb!G12+Mar!G12</f>
        <v>-9.1939202799999968</v>
      </c>
      <c r="H12" s="16">
        <f>Jan!H12+Feb!H12+Mar!H12</f>
        <v>99.5</v>
      </c>
      <c r="I12" s="16">
        <f>Jan!I12+Feb!I12+Mar!I12</f>
        <v>99.510090233400007</v>
      </c>
      <c r="J12" s="16">
        <f>Jan!J12+Feb!J12+Mar!J12</f>
        <v>1.0090233400006809E-2</v>
      </c>
      <c r="K12" s="16">
        <f>Jan!K12+Feb!K12+Mar!K12</f>
        <v>311.07740000000001</v>
      </c>
      <c r="L12" s="16">
        <f>Jan!L12+Feb!L12+Mar!L12</f>
        <v>403.80278286960004</v>
      </c>
      <c r="M12" s="16">
        <f>Jan!M12+Feb!M12+Mar!M12</f>
        <v>92.72538286960004</v>
      </c>
      <c r="N12" s="16">
        <f>Jan!N12+Feb!N12+Mar!N12</f>
        <v>0</v>
      </c>
      <c r="O12" s="16">
        <f>Jan!O12+Feb!O12+Mar!O12</f>
        <v>0</v>
      </c>
      <c r="P12" s="16">
        <f>Jan!P12+Feb!P12+Mar!P12</f>
        <v>0</v>
      </c>
      <c r="Q12" s="16">
        <f>Jan!Q12+Feb!Q12+Mar!Q12</f>
        <v>0</v>
      </c>
      <c r="R12" s="16">
        <f>Jan!R12+Feb!R12+Mar!R12</f>
        <v>0</v>
      </c>
      <c r="S12" s="16">
        <f>Jan!S12+Feb!S12+Mar!S12</f>
        <v>0</v>
      </c>
      <c r="T12" s="16">
        <f>Jan!T12+Feb!T12+Mar!T12</f>
        <v>0</v>
      </c>
      <c r="U12" s="16">
        <f>Jan!U12+Feb!U12+Mar!U12</f>
        <v>0</v>
      </c>
      <c r="V12" s="16">
        <f>Jan!V12+Feb!V12+Mar!V12</f>
        <v>0</v>
      </c>
      <c r="W12" s="16">
        <f>Jan!W12+Feb!W12+Mar!W12</f>
        <v>410.57740000000001</v>
      </c>
      <c r="X12" s="16">
        <f>Jan!X12+Feb!X12+Mar!X12</f>
        <v>503.31287310300002</v>
      </c>
      <c r="Y12" s="16">
        <f>Jan!Y12+Feb!Y12+Mar!Y12</f>
        <v>92.735473103000047</v>
      </c>
    </row>
    <row r="13" spans="1:25" ht="17.850000000000001" customHeight="1" x14ac:dyDescent="0.25">
      <c r="A13" s="13">
        <v>8</v>
      </c>
      <c r="B13" s="14" t="s">
        <v>40</v>
      </c>
      <c r="C13" s="13">
        <v>600</v>
      </c>
      <c r="D13" s="15">
        <v>0.2334</v>
      </c>
      <c r="E13" s="16">
        <f>Jan!E13+Feb!E13+Mar!E13</f>
        <v>251.62</v>
      </c>
      <c r="F13" s="16">
        <f>Jan!F13+Feb!F13+Mar!F13</f>
        <v>205.34928779999998</v>
      </c>
      <c r="G13" s="16">
        <f>Jan!G13+Feb!G13+Mar!G13</f>
        <v>-46.270712200000013</v>
      </c>
      <c r="H13" s="16">
        <f>Jan!H13+Feb!H13+Mar!H13</f>
        <v>439.09999999999991</v>
      </c>
      <c r="I13" s="16">
        <f>Jan!I13+Feb!I13+Mar!I13</f>
        <v>439.10125476660005</v>
      </c>
      <c r="J13" s="16">
        <f>Jan!J13+Feb!J13+Mar!J13</f>
        <v>1.2547666000841673E-3</v>
      </c>
      <c r="K13" s="16">
        <f>Jan!K13+Feb!K13+Mar!K13</f>
        <v>920.92920000000004</v>
      </c>
      <c r="L13" s="16">
        <f>Jan!L13+Feb!L13+Mar!L13</f>
        <v>1008.3210814157999</v>
      </c>
      <c r="M13" s="16">
        <f>Jan!M13+Feb!M13+Mar!M13</f>
        <v>87.391881415799958</v>
      </c>
      <c r="N13" s="16">
        <f>Jan!N13+Feb!N13+Mar!N13</f>
        <v>0</v>
      </c>
      <c r="O13" s="16">
        <f>Jan!O13+Feb!O13+Mar!O13</f>
        <v>0</v>
      </c>
      <c r="P13" s="16">
        <f>Jan!P13+Feb!P13+Mar!P13</f>
        <v>0</v>
      </c>
      <c r="Q13" s="16">
        <f>Jan!Q13+Feb!Q13+Mar!Q13</f>
        <v>0</v>
      </c>
      <c r="R13" s="16">
        <f>Jan!R13+Feb!R13+Mar!R13</f>
        <v>0</v>
      </c>
      <c r="S13" s="16">
        <f>Jan!S13+Feb!S13+Mar!S13</f>
        <v>0</v>
      </c>
      <c r="T13" s="16">
        <f>Jan!T13+Feb!T13+Mar!T13</f>
        <v>0</v>
      </c>
      <c r="U13" s="16">
        <f>Jan!U13+Feb!U13+Mar!U13</f>
        <v>0</v>
      </c>
      <c r="V13" s="16">
        <f>Jan!V13+Feb!V13+Mar!V13</f>
        <v>0</v>
      </c>
      <c r="W13" s="16">
        <f>Jan!W13+Feb!W13+Mar!W13</f>
        <v>1360.0291999999999</v>
      </c>
      <c r="X13" s="16">
        <f>Jan!X13+Feb!X13+Mar!X13</f>
        <v>1447.4223361823999</v>
      </c>
      <c r="Y13" s="16">
        <f>Jan!Y13+Feb!Y13+Mar!Y13</f>
        <v>87.393136182400042</v>
      </c>
    </row>
    <row r="14" spans="1:25" ht="17.850000000000001" customHeight="1" x14ac:dyDescent="0.25">
      <c r="A14" s="13">
        <v>9</v>
      </c>
      <c r="B14" s="18" t="s">
        <v>41</v>
      </c>
      <c r="C14" s="19">
        <f>SUM(C6:C13)</f>
        <v>3410</v>
      </c>
      <c r="D14" s="15"/>
      <c r="E14" s="21">
        <f>SUM(E6:E13)</f>
        <v>1332.6999999999998</v>
      </c>
      <c r="F14" s="21">
        <f t="shared" ref="F14:Y14" si="0">SUM(F6:F13)</f>
        <v>1242.2448457199998</v>
      </c>
      <c r="G14" s="21">
        <f t="shared" si="0"/>
        <v>-90.455154280000045</v>
      </c>
      <c r="H14" s="21">
        <f t="shared" si="0"/>
        <v>1433.325000000001</v>
      </c>
      <c r="I14" s="21">
        <f t="shared" si="0"/>
        <v>1433.3385745331998</v>
      </c>
      <c r="J14" s="21">
        <f t="shared" si="0"/>
        <v>1.3574533199125938E-2</v>
      </c>
      <c r="K14" s="21">
        <f t="shared" si="0"/>
        <v>4704.3220000000001</v>
      </c>
      <c r="L14" s="21">
        <f t="shared" si="0"/>
        <v>6474.0987286470008</v>
      </c>
      <c r="M14" s="21">
        <f t="shared" si="0"/>
        <v>1769.7767286470003</v>
      </c>
      <c r="N14" s="21">
        <f t="shared" si="0"/>
        <v>0</v>
      </c>
      <c r="O14" s="21">
        <f t="shared" si="0"/>
        <v>0</v>
      </c>
      <c r="P14" s="21">
        <f t="shared" si="0"/>
        <v>0</v>
      </c>
      <c r="Q14" s="21">
        <f t="shared" si="0"/>
        <v>0</v>
      </c>
      <c r="R14" s="21">
        <f t="shared" si="0"/>
        <v>0</v>
      </c>
      <c r="S14" s="21">
        <f t="shared" si="0"/>
        <v>0</v>
      </c>
      <c r="T14" s="21">
        <f t="shared" si="0"/>
        <v>0</v>
      </c>
      <c r="U14" s="21">
        <f t="shared" si="0"/>
        <v>0</v>
      </c>
      <c r="V14" s="21">
        <f t="shared" si="0"/>
        <v>0</v>
      </c>
      <c r="W14" s="21">
        <f t="shared" si="0"/>
        <v>6137.6469999999999</v>
      </c>
      <c r="X14" s="21">
        <f t="shared" si="0"/>
        <v>7907.4373031801997</v>
      </c>
      <c r="Y14" s="21">
        <f t="shared" si="0"/>
        <v>1769.7903031801993</v>
      </c>
    </row>
    <row r="15" spans="1:25" ht="17.850000000000001" customHeight="1" x14ac:dyDescent="0.25">
      <c r="A15" s="13">
        <v>10</v>
      </c>
      <c r="B15" s="14" t="s">
        <v>42</v>
      </c>
      <c r="C15" s="13">
        <v>770</v>
      </c>
      <c r="D15" s="15">
        <v>0.2334</v>
      </c>
      <c r="E15" s="16">
        <f>Jan!E15+Feb!E15+Mar!E15</f>
        <v>39.49</v>
      </c>
      <c r="F15" s="16">
        <f>Jan!F15+Feb!F15+Mar!F15</f>
        <v>24.196636349999999</v>
      </c>
      <c r="G15" s="16">
        <f>Jan!G15+Feb!G15+Mar!G15</f>
        <v>-15.29336365</v>
      </c>
      <c r="H15" s="16">
        <f>Jan!H15+Feb!H15+Mar!H15</f>
        <v>132.625</v>
      </c>
      <c r="I15" s="16">
        <f>Jan!I15+Feb!I15+Mar!I15</f>
        <v>132.63538500000001</v>
      </c>
      <c r="J15" s="16">
        <f>Jan!J15+Feb!J15+Mar!J15</f>
        <v>1.0384999999999422E-2</v>
      </c>
      <c r="K15" s="16">
        <f>Jan!K15+Feb!K15+Mar!K15</f>
        <v>0</v>
      </c>
      <c r="L15" s="16">
        <f>Jan!L15+Feb!L15+Mar!L15</f>
        <v>0</v>
      </c>
      <c r="M15" s="16">
        <f>Jan!M15+Feb!M15+Mar!M15</f>
        <v>0</v>
      </c>
      <c r="N15" s="16">
        <f>Jan!N15+Feb!N15+Mar!N15</f>
        <v>0</v>
      </c>
      <c r="O15" s="16">
        <f>Jan!O15+Feb!O15+Mar!O15</f>
        <v>0</v>
      </c>
      <c r="P15" s="16">
        <f>Jan!P15+Feb!P15+Mar!P15</f>
        <v>0</v>
      </c>
      <c r="Q15" s="16">
        <f>Jan!Q15+Feb!Q15+Mar!Q15</f>
        <v>0</v>
      </c>
      <c r="R15" s="16">
        <f>Jan!R15+Feb!R15+Mar!R15</f>
        <v>0</v>
      </c>
      <c r="S15" s="16">
        <f>Jan!S15+Feb!S15+Mar!S15</f>
        <v>0</v>
      </c>
      <c r="T15" s="16">
        <f>Jan!T15+Feb!T15+Mar!T15</f>
        <v>0</v>
      </c>
      <c r="U15" s="16">
        <f>Jan!U15+Feb!U15+Mar!U15</f>
        <v>0</v>
      </c>
      <c r="V15" s="16">
        <f>Jan!V15+Feb!V15+Mar!V15</f>
        <v>0</v>
      </c>
      <c r="W15" s="16">
        <f>Jan!W15+Feb!W15+Mar!W15</f>
        <v>132.625</v>
      </c>
      <c r="X15" s="16">
        <f>Jan!X15+Feb!X15+Mar!X15</f>
        <v>132.63538500000001</v>
      </c>
      <c r="Y15" s="16">
        <f>Jan!Y15+Feb!Y15+Mar!Y15</f>
        <v>1.0384999999999422E-2</v>
      </c>
    </row>
    <row r="16" spans="1:25" ht="17.850000000000001" customHeight="1" x14ac:dyDescent="0.25">
      <c r="A16" s="13">
        <v>11</v>
      </c>
      <c r="B16" s="14" t="s">
        <v>43</v>
      </c>
      <c r="C16" s="13">
        <v>90</v>
      </c>
      <c r="D16" s="15">
        <v>0.2334</v>
      </c>
      <c r="E16" s="16">
        <f>Jan!E16+Feb!E16+Mar!E16</f>
        <v>3.39</v>
      </c>
      <c r="F16" s="16">
        <f>Jan!F16+Feb!F16+Mar!F16</f>
        <v>18.866445539999997</v>
      </c>
      <c r="G16" s="16">
        <f>Jan!G16+Feb!G16+Mar!G16</f>
        <v>15.476445539999999</v>
      </c>
      <c r="H16" s="16">
        <f>Jan!H16+Feb!H16+Mar!H16</f>
        <v>15.224999999999998</v>
      </c>
      <c r="I16" s="16">
        <f>Jan!I16+Feb!I16+Mar!I16</f>
        <v>15.223515233400001</v>
      </c>
      <c r="J16" s="16">
        <f>Jan!J16+Feb!J16+Mar!J16</f>
        <v>-1.4847665999964121E-3</v>
      </c>
      <c r="K16" s="16">
        <f>Jan!K16+Feb!K16+Mar!K16</f>
        <v>0</v>
      </c>
      <c r="L16" s="16">
        <f>Jan!L16+Feb!L16+Mar!L16</f>
        <v>0</v>
      </c>
      <c r="M16" s="16">
        <f>Jan!M16+Feb!M16+Mar!M16</f>
        <v>0</v>
      </c>
      <c r="N16" s="16">
        <f>Jan!N16+Feb!N16+Mar!N16</f>
        <v>0</v>
      </c>
      <c r="O16" s="16">
        <f>Jan!O16+Feb!O16+Mar!O16</f>
        <v>0</v>
      </c>
      <c r="P16" s="16">
        <f>Jan!P16+Feb!P16+Mar!P16</f>
        <v>0</v>
      </c>
      <c r="Q16" s="16">
        <f>Jan!Q16+Feb!Q16+Mar!Q16</f>
        <v>0</v>
      </c>
      <c r="R16" s="16">
        <f>Jan!R16+Feb!R16+Mar!R16</f>
        <v>0</v>
      </c>
      <c r="S16" s="16">
        <f>Jan!S16+Feb!S16+Mar!S16</f>
        <v>0</v>
      </c>
      <c r="T16" s="16">
        <f>Jan!T16+Feb!T16+Mar!T16</f>
        <v>0</v>
      </c>
      <c r="U16" s="16">
        <f>Jan!U16+Feb!U16+Mar!U16</f>
        <v>0</v>
      </c>
      <c r="V16" s="16">
        <f>Jan!V16+Feb!V16+Mar!V16</f>
        <v>0</v>
      </c>
      <c r="W16" s="16">
        <f>Jan!W16+Feb!W16+Mar!W16</f>
        <v>15.224999999999998</v>
      </c>
      <c r="X16" s="16">
        <f>Jan!X16+Feb!X16+Mar!X16</f>
        <v>15.223515233400001</v>
      </c>
      <c r="Y16" s="16">
        <f>Jan!Y16+Feb!Y16+Mar!Y16</f>
        <v>-1.4847665999964121E-3</v>
      </c>
    </row>
    <row r="17" spans="1:25" ht="17.850000000000001" customHeight="1" x14ac:dyDescent="0.25">
      <c r="A17" s="13">
        <v>12</v>
      </c>
      <c r="B17" s="14" t="s">
        <v>44</v>
      </c>
      <c r="C17" s="13">
        <v>50</v>
      </c>
      <c r="D17" s="15">
        <v>0.2334</v>
      </c>
      <c r="E17" s="16">
        <f>Jan!E17+Feb!E17+Mar!E17</f>
        <v>3.9600000000000004</v>
      </c>
      <c r="F17" s="16">
        <f>Jan!F17+Feb!F17+Mar!F17</f>
        <v>2.84437578</v>
      </c>
      <c r="G17" s="16">
        <f>Jan!G17+Feb!G17+Mar!G17</f>
        <v>-1.1156242199999999</v>
      </c>
      <c r="H17" s="16">
        <f>Jan!H17+Feb!H17+Mar!H17</f>
        <v>29.225000000000001</v>
      </c>
      <c r="I17" s="16">
        <f>Jan!I17+Feb!I17+Mar!I17</f>
        <v>29.233350000000002</v>
      </c>
      <c r="J17" s="16">
        <f>Jan!J17+Feb!J17+Mar!J17</f>
        <v>8.3500000000000796E-3</v>
      </c>
      <c r="K17" s="16">
        <f>Jan!K17+Feb!K17+Mar!K17</f>
        <v>0</v>
      </c>
      <c r="L17" s="16">
        <f>Jan!L17+Feb!L17+Mar!L17</f>
        <v>0</v>
      </c>
      <c r="M17" s="16">
        <f>Jan!M17+Feb!M17+Mar!M17</f>
        <v>0</v>
      </c>
      <c r="N17" s="16">
        <f>Jan!N17+Feb!N17+Mar!N17</f>
        <v>0</v>
      </c>
      <c r="O17" s="16">
        <f>Jan!O17+Feb!O17+Mar!O17</f>
        <v>0</v>
      </c>
      <c r="P17" s="16">
        <f>Jan!P17+Feb!P17+Mar!P17</f>
        <v>0</v>
      </c>
      <c r="Q17" s="16">
        <f>Jan!Q17+Feb!Q17+Mar!Q17</f>
        <v>0</v>
      </c>
      <c r="R17" s="16">
        <f>Jan!R17+Feb!R17+Mar!R17</f>
        <v>0</v>
      </c>
      <c r="S17" s="16">
        <f>Jan!S17+Feb!S17+Mar!S17</f>
        <v>0</v>
      </c>
      <c r="T17" s="16">
        <f>Jan!T17+Feb!T17+Mar!T17</f>
        <v>0</v>
      </c>
      <c r="U17" s="16">
        <f>Jan!U17+Feb!U17+Mar!U17</f>
        <v>0</v>
      </c>
      <c r="V17" s="16">
        <f>Jan!V17+Feb!V17+Mar!V17</f>
        <v>0</v>
      </c>
      <c r="W17" s="16">
        <f>Jan!W17+Feb!W17+Mar!W17</f>
        <v>29.225000000000001</v>
      </c>
      <c r="X17" s="16">
        <f>Jan!X17+Feb!X17+Mar!X17</f>
        <v>29.233350000000002</v>
      </c>
      <c r="Y17" s="16">
        <f>Jan!Y17+Feb!Y17+Mar!Y17</f>
        <v>8.3500000000000796E-3</v>
      </c>
    </row>
    <row r="18" spans="1:25" ht="17.850000000000001" customHeight="1" x14ac:dyDescent="0.25">
      <c r="A18" s="13">
        <v>13</v>
      </c>
      <c r="B18" s="14" t="s">
        <v>45</v>
      </c>
      <c r="C18" s="13">
        <v>725</v>
      </c>
      <c r="D18" s="15">
        <v>0.2334</v>
      </c>
      <c r="E18" s="16">
        <f>Jan!E18+Feb!E18+Mar!E18</f>
        <v>121.32999999999998</v>
      </c>
      <c r="F18" s="16">
        <f>Jan!F18+Feb!F18+Mar!F18</f>
        <v>103.04214223620001</v>
      </c>
      <c r="G18" s="16">
        <f>Jan!G18+Feb!G18+Mar!G18</f>
        <v>-18.287857763799988</v>
      </c>
      <c r="H18" s="16">
        <f>Jan!H18+Feb!H18+Mar!H18</f>
        <v>142.64999999999998</v>
      </c>
      <c r="I18" s="16">
        <f>Jan!I18+Feb!I18+Mar!I18</f>
        <v>142.65991523339997</v>
      </c>
      <c r="J18" s="16">
        <f>Jan!J18+Feb!J18+Mar!J18</f>
        <v>9.9152333999796838E-3</v>
      </c>
      <c r="K18" s="16">
        <f>Jan!K18+Feb!K18+Mar!K18</f>
        <v>0</v>
      </c>
      <c r="L18" s="16">
        <f>Jan!L18+Feb!L18+Mar!L18</f>
        <v>0</v>
      </c>
      <c r="M18" s="16">
        <f>Jan!M18+Feb!M18+Mar!M18</f>
        <v>0</v>
      </c>
      <c r="N18" s="16">
        <f>Jan!N18+Feb!N18+Mar!N18</f>
        <v>0</v>
      </c>
      <c r="O18" s="16">
        <f>Jan!O18+Feb!O18+Mar!O18</f>
        <v>0</v>
      </c>
      <c r="P18" s="16">
        <f>Jan!P18+Feb!P18+Mar!P18</f>
        <v>0</v>
      </c>
      <c r="Q18" s="16">
        <f>Jan!Q18+Feb!Q18+Mar!Q18</f>
        <v>0</v>
      </c>
      <c r="R18" s="16">
        <f>Jan!R18+Feb!R18+Mar!R18</f>
        <v>0</v>
      </c>
      <c r="S18" s="16">
        <f>Jan!S18+Feb!S18+Mar!S18</f>
        <v>0</v>
      </c>
      <c r="T18" s="16">
        <f>Jan!T18+Feb!T18+Mar!T18</f>
        <v>0</v>
      </c>
      <c r="U18" s="16">
        <f>Jan!U18+Feb!U18+Mar!U18</f>
        <v>0</v>
      </c>
      <c r="V18" s="16">
        <f>Jan!V18+Feb!V18+Mar!V18</f>
        <v>0</v>
      </c>
      <c r="W18" s="16">
        <f>Jan!W18+Feb!W18+Mar!W18</f>
        <v>142.64999999999998</v>
      </c>
      <c r="X18" s="16">
        <f>Jan!X18+Feb!X18+Mar!X18</f>
        <v>142.65991523339997</v>
      </c>
      <c r="Y18" s="16">
        <f>Jan!Y18+Feb!Y18+Mar!Y18</f>
        <v>9.9152333999796838E-3</v>
      </c>
    </row>
    <row r="19" spans="1:25" ht="17.850000000000001" customHeight="1" x14ac:dyDescent="0.25">
      <c r="A19" s="13">
        <v>14</v>
      </c>
      <c r="B19" s="14" t="s">
        <v>46</v>
      </c>
      <c r="C19" s="13">
        <v>20</v>
      </c>
      <c r="D19" s="15">
        <v>0.2334</v>
      </c>
      <c r="E19" s="16">
        <f>Jan!E19+Feb!E19+Mar!E19</f>
        <v>0.29000000000000004</v>
      </c>
      <c r="F19" s="16">
        <f>Jan!F19+Feb!F19+Mar!F19</f>
        <v>0.1587519114</v>
      </c>
      <c r="G19" s="16">
        <f>Jan!G19+Feb!G19+Mar!G19</f>
        <v>-0.13124808860000001</v>
      </c>
      <c r="H19" s="16">
        <f>Jan!H19+Feb!H19+Mar!H19</f>
        <v>7.9000000000000012</v>
      </c>
      <c r="I19" s="16">
        <f>Jan!I19+Feb!I19+Mar!I19</f>
        <v>7.8889195331999993</v>
      </c>
      <c r="J19" s="16">
        <f>Jan!J19+Feb!J19+Mar!J19</f>
        <v>-1.1080466800001965E-2</v>
      </c>
      <c r="K19" s="16">
        <f>Jan!K19+Feb!K19+Mar!K19</f>
        <v>0</v>
      </c>
      <c r="L19" s="16">
        <f>Jan!L19+Feb!L19+Mar!L19</f>
        <v>0</v>
      </c>
      <c r="M19" s="16">
        <f>Jan!M19+Feb!M19+Mar!M19</f>
        <v>0</v>
      </c>
      <c r="N19" s="16">
        <f>Jan!N19+Feb!N19+Mar!N19</f>
        <v>0</v>
      </c>
      <c r="O19" s="16">
        <f>Jan!O19+Feb!O19+Mar!O19</f>
        <v>0</v>
      </c>
      <c r="P19" s="16">
        <f>Jan!P19+Feb!P19+Mar!P19</f>
        <v>0</v>
      </c>
      <c r="Q19" s="16">
        <f>Jan!Q19+Feb!Q19+Mar!Q19</f>
        <v>0</v>
      </c>
      <c r="R19" s="16">
        <f>Jan!R19+Feb!R19+Mar!R19</f>
        <v>0</v>
      </c>
      <c r="S19" s="16">
        <f>Jan!S19+Feb!S19+Mar!S19</f>
        <v>0</v>
      </c>
      <c r="T19" s="16">
        <f>Jan!T19+Feb!T19+Mar!T19</f>
        <v>0</v>
      </c>
      <c r="U19" s="16">
        <f>Jan!U19+Feb!U19+Mar!U19</f>
        <v>0</v>
      </c>
      <c r="V19" s="16">
        <f>Jan!V19+Feb!V19+Mar!V19</f>
        <v>0</v>
      </c>
      <c r="W19" s="16">
        <f>Jan!W19+Feb!W19+Mar!W19</f>
        <v>7.9000000000000012</v>
      </c>
      <c r="X19" s="16">
        <f>Jan!X19+Feb!X19+Mar!X19</f>
        <v>7.8889195331999993</v>
      </c>
      <c r="Y19" s="16">
        <f>Jan!Y19+Feb!Y19+Mar!Y19</f>
        <v>-1.1080466800001965E-2</v>
      </c>
    </row>
    <row r="20" spans="1:25" ht="17.850000000000001" customHeight="1" x14ac:dyDescent="0.25">
      <c r="A20" s="13">
        <v>15</v>
      </c>
      <c r="B20" s="14" t="s">
        <v>47</v>
      </c>
      <c r="C20" s="13">
        <v>1</v>
      </c>
      <c r="D20" s="15">
        <v>0.2334</v>
      </c>
      <c r="E20" s="16">
        <f>Jan!E20+Feb!E20+Mar!E20</f>
        <v>0.25</v>
      </c>
      <c r="F20" s="16">
        <f>Jan!F20+Feb!F20+Mar!F20</f>
        <v>0.24677382000000003</v>
      </c>
      <c r="G20" s="16">
        <f>Jan!G20+Feb!G20+Mar!G20</f>
        <v>-3.2261799999999952E-3</v>
      </c>
      <c r="H20" s="16">
        <f>Jan!H20+Feb!H20+Mar!H20</f>
        <v>1.0499999999999998</v>
      </c>
      <c r="I20" s="16">
        <f>Jan!I20+Feb!I20+Mar!I20</f>
        <v>1.0619702334000001</v>
      </c>
      <c r="J20" s="16">
        <f>Jan!J20+Feb!J20+Mar!J20</f>
        <v>1.1970233400000141E-2</v>
      </c>
      <c r="K20" s="16">
        <f>Jan!K20+Feb!K20+Mar!K20</f>
        <v>0</v>
      </c>
      <c r="L20" s="16">
        <f>Jan!L20+Feb!L20+Mar!L20</f>
        <v>0</v>
      </c>
      <c r="M20" s="16">
        <f>Jan!M20+Feb!M20+Mar!M20</f>
        <v>0</v>
      </c>
      <c r="N20" s="16">
        <f>Jan!N20+Feb!N20+Mar!N20</f>
        <v>0</v>
      </c>
      <c r="O20" s="16">
        <f>Jan!O20+Feb!O20+Mar!O20</f>
        <v>0</v>
      </c>
      <c r="P20" s="16">
        <f>Jan!P20+Feb!P20+Mar!P20</f>
        <v>0</v>
      </c>
      <c r="Q20" s="16">
        <f>Jan!Q20+Feb!Q20+Mar!Q20</f>
        <v>0</v>
      </c>
      <c r="R20" s="16">
        <f>Jan!R20+Feb!R20+Mar!R20</f>
        <v>0</v>
      </c>
      <c r="S20" s="16">
        <f>Jan!S20+Feb!S20+Mar!S20</f>
        <v>0</v>
      </c>
      <c r="T20" s="16">
        <f>Jan!T20+Feb!T20+Mar!T20</f>
        <v>0</v>
      </c>
      <c r="U20" s="16">
        <f>Jan!U20+Feb!U20+Mar!U20</f>
        <v>0</v>
      </c>
      <c r="V20" s="16">
        <f>Jan!V20+Feb!V20+Mar!V20</f>
        <v>0</v>
      </c>
      <c r="W20" s="16">
        <f>Jan!W20+Feb!W20+Mar!W20</f>
        <v>1.0499999999999998</v>
      </c>
      <c r="X20" s="16">
        <f>Jan!X20+Feb!X20+Mar!X20</f>
        <v>1.0619702334000001</v>
      </c>
      <c r="Y20" s="16">
        <f>Jan!Y20+Feb!Y20+Mar!Y20</f>
        <v>1.1970233400000141E-2</v>
      </c>
    </row>
    <row r="21" spans="1:25" ht="17.850000000000001" customHeight="1" x14ac:dyDescent="0.25">
      <c r="A21" s="13">
        <v>16</v>
      </c>
      <c r="B21" s="18" t="s">
        <v>48</v>
      </c>
      <c r="C21" s="19">
        <f>SUM(C15:C20)</f>
        <v>1656</v>
      </c>
      <c r="D21" s="15"/>
      <c r="E21" s="21">
        <f>SUM(E15:E20)</f>
        <v>168.70999999999998</v>
      </c>
      <c r="F21" s="21">
        <f t="shared" ref="F21:Y21" si="1">SUM(F15:F20)</f>
        <v>149.3551256376</v>
      </c>
      <c r="G21" s="21">
        <f t="shared" si="1"/>
        <v>-19.354874362399986</v>
      </c>
      <c r="H21" s="21">
        <f t="shared" si="1"/>
        <v>328.67499999999995</v>
      </c>
      <c r="I21" s="21">
        <f t="shared" si="1"/>
        <v>328.70305523339999</v>
      </c>
      <c r="J21" s="21">
        <f t="shared" si="1"/>
        <v>2.805523339998095E-2</v>
      </c>
      <c r="K21" s="21">
        <f t="shared" si="1"/>
        <v>0</v>
      </c>
      <c r="L21" s="21">
        <f t="shared" si="1"/>
        <v>0</v>
      </c>
      <c r="M21" s="21">
        <f t="shared" si="1"/>
        <v>0</v>
      </c>
      <c r="N21" s="21">
        <f t="shared" si="1"/>
        <v>0</v>
      </c>
      <c r="O21" s="21">
        <f t="shared" si="1"/>
        <v>0</v>
      </c>
      <c r="P21" s="21">
        <f t="shared" si="1"/>
        <v>0</v>
      </c>
      <c r="Q21" s="21">
        <f t="shared" si="1"/>
        <v>0</v>
      </c>
      <c r="R21" s="21">
        <f t="shared" si="1"/>
        <v>0</v>
      </c>
      <c r="S21" s="21">
        <f t="shared" si="1"/>
        <v>0</v>
      </c>
      <c r="T21" s="21">
        <f t="shared" si="1"/>
        <v>0</v>
      </c>
      <c r="U21" s="21">
        <f t="shared" si="1"/>
        <v>0</v>
      </c>
      <c r="V21" s="21">
        <f t="shared" si="1"/>
        <v>0</v>
      </c>
      <c r="W21" s="21">
        <f t="shared" si="1"/>
        <v>328.67499999999995</v>
      </c>
      <c r="X21" s="21">
        <f t="shared" si="1"/>
        <v>328.70305523339999</v>
      </c>
      <c r="Y21" s="21">
        <f t="shared" si="1"/>
        <v>2.805523339998095E-2</v>
      </c>
    </row>
    <row r="22" spans="1:25" ht="17.850000000000001" customHeight="1" x14ac:dyDescent="0.25">
      <c r="A22" s="13">
        <v>17</v>
      </c>
      <c r="B22" s="14" t="s">
        <v>49</v>
      </c>
      <c r="C22" s="13">
        <v>141.6</v>
      </c>
      <c r="D22" s="15">
        <v>0.2334</v>
      </c>
      <c r="E22" s="16">
        <f>Jan!E22+Feb!E22+Mar!E22</f>
        <v>27.64</v>
      </c>
      <c r="F22" s="16">
        <f>Jan!F22+Feb!F22+Mar!F22</f>
        <v>27.079534800000005</v>
      </c>
      <c r="G22" s="16">
        <f>Jan!G22+Feb!G22+Mar!G22</f>
        <v>-0.56046519999999767</v>
      </c>
      <c r="H22" s="16">
        <f>Jan!H22+Feb!H22+Mar!H22</f>
        <v>37.799999999999997</v>
      </c>
      <c r="I22" s="16">
        <f>Jan!I22+Feb!I22+Mar!I22</f>
        <v>37.793295000000001</v>
      </c>
      <c r="J22" s="16">
        <f>Jan!J22+Feb!J22+Mar!J22</f>
        <v>-6.7049999999966303E-3</v>
      </c>
      <c r="K22" s="16">
        <f>Jan!K22+Feb!K22+Mar!K22</f>
        <v>0</v>
      </c>
      <c r="L22" s="16">
        <f>Jan!L22+Feb!L22+Mar!L22</f>
        <v>0</v>
      </c>
      <c r="M22" s="16">
        <f>Jan!M22+Feb!M22+Mar!M22</f>
        <v>0</v>
      </c>
      <c r="N22" s="16">
        <f>Jan!N22+Feb!N22+Mar!N22</f>
        <v>0</v>
      </c>
      <c r="O22" s="16">
        <f>Jan!O22+Feb!O22+Mar!O22</f>
        <v>0</v>
      </c>
      <c r="P22" s="16">
        <f>Jan!P22+Feb!P22+Mar!P22</f>
        <v>0</v>
      </c>
      <c r="Q22" s="16">
        <f>Jan!Q22+Feb!Q22+Mar!Q22</f>
        <v>0</v>
      </c>
      <c r="R22" s="16">
        <f>Jan!R22+Feb!R22+Mar!R22</f>
        <v>0</v>
      </c>
      <c r="S22" s="16">
        <f>Jan!S22+Feb!S22+Mar!S22</f>
        <v>0</v>
      </c>
      <c r="T22" s="16">
        <f>Jan!T22+Feb!T22+Mar!T22</f>
        <v>0</v>
      </c>
      <c r="U22" s="16">
        <f>Jan!U22+Feb!U22+Mar!U22</f>
        <v>0</v>
      </c>
      <c r="V22" s="16">
        <f>Jan!V22+Feb!V22+Mar!V22</f>
        <v>0</v>
      </c>
      <c r="W22" s="16">
        <f>Jan!W22+Feb!W22+Mar!W22</f>
        <v>37.799999999999997</v>
      </c>
      <c r="X22" s="16">
        <f>Jan!X22+Feb!X22+Mar!X22</f>
        <v>37.793295000000001</v>
      </c>
      <c r="Y22" s="16">
        <f>Jan!Y22+Feb!Y22+Mar!Y22</f>
        <v>-6.7049999999966303E-3</v>
      </c>
    </row>
    <row r="23" spans="1:25" ht="17.850000000000001" customHeight="1" x14ac:dyDescent="0.25">
      <c r="A23" s="13">
        <v>18</v>
      </c>
      <c r="B23" s="18" t="s">
        <v>50</v>
      </c>
      <c r="C23" s="19">
        <f>C22+C21+C14</f>
        <v>5207.6000000000004</v>
      </c>
      <c r="D23" s="15"/>
      <c r="E23" s="21">
        <f>E22+E21+E14</f>
        <v>1529.0499999999997</v>
      </c>
      <c r="F23" s="21">
        <f t="shared" ref="F23:Y23" si="2">F22+F21+F14</f>
        <v>1418.6795061575999</v>
      </c>
      <c r="G23" s="21">
        <f t="shared" si="2"/>
        <v>-110.37049384240004</v>
      </c>
      <c r="H23" s="21">
        <f t="shared" si="2"/>
        <v>1799.8000000000009</v>
      </c>
      <c r="I23" s="21">
        <f t="shared" si="2"/>
        <v>1799.8349247665997</v>
      </c>
      <c r="J23" s="21">
        <f t="shared" si="2"/>
        <v>3.4924766599110257E-2</v>
      </c>
      <c r="K23" s="21">
        <f t="shared" si="2"/>
        <v>4704.3220000000001</v>
      </c>
      <c r="L23" s="21">
        <f t="shared" si="2"/>
        <v>6474.0987286470008</v>
      </c>
      <c r="M23" s="21">
        <f t="shared" si="2"/>
        <v>1769.7767286470003</v>
      </c>
      <c r="N23" s="21">
        <f t="shared" si="2"/>
        <v>0</v>
      </c>
      <c r="O23" s="21">
        <f t="shared" si="2"/>
        <v>0</v>
      </c>
      <c r="P23" s="21">
        <f t="shared" si="2"/>
        <v>0</v>
      </c>
      <c r="Q23" s="21">
        <f t="shared" si="2"/>
        <v>0</v>
      </c>
      <c r="R23" s="21">
        <f t="shared" si="2"/>
        <v>0</v>
      </c>
      <c r="S23" s="21">
        <f t="shared" si="2"/>
        <v>0</v>
      </c>
      <c r="T23" s="21">
        <f t="shared" si="2"/>
        <v>0</v>
      </c>
      <c r="U23" s="21">
        <f t="shared" si="2"/>
        <v>0</v>
      </c>
      <c r="V23" s="21">
        <f t="shared" si="2"/>
        <v>0</v>
      </c>
      <c r="W23" s="21">
        <f t="shared" si="2"/>
        <v>6504.1220000000003</v>
      </c>
      <c r="X23" s="21">
        <f t="shared" si="2"/>
        <v>8273.9336534136</v>
      </c>
      <c r="Y23" s="21">
        <f t="shared" si="2"/>
        <v>1769.8116534135993</v>
      </c>
    </row>
    <row r="24" spans="1:25" ht="17.850000000000001" customHeight="1" x14ac:dyDescent="0.25">
      <c r="A24" s="13">
        <v>19</v>
      </c>
      <c r="B24" s="14" t="s">
        <v>51</v>
      </c>
      <c r="C24" s="13">
        <v>2100</v>
      </c>
      <c r="D24" s="15">
        <v>3.2000000000000001E-2</v>
      </c>
      <c r="E24" s="16">
        <f>Jan!E24+Feb!E24+Mar!E24</f>
        <v>120.39000000000001</v>
      </c>
      <c r="F24" s="16">
        <f>Jan!F24+Feb!F24+Mar!F24</f>
        <v>81.388710000000003</v>
      </c>
      <c r="G24" s="16">
        <f>Jan!G24+Feb!G24+Mar!G24</f>
        <v>-39.001290000000012</v>
      </c>
      <c r="H24" s="16">
        <f>Jan!H24+Feb!H24+Mar!H24</f>
        <v>81.075000000000003</v>
      </c>
      <c r="I24" s="16">
        <f>Jan!I24+Feb!I24+Mar!I24</f>
        <v>86.322453999999993</v>
      </c>
      <c r="J24" s="16">
        <f>Jan!J24+Feb!J24+Mar!J24</f>
        <v>5.2474539999999905</v>
      </c>
      <c r="K24" s="16">
        <f>Jan!K24+Feb!K24+Mar!K24</f>
        <v>315.42180000000002</v>
      </c>
      <c r="L24" s="16">
        <f>Jan!L24+Feb!L24+Mar!L24</f>
        <v>276.58880399999998</v>
      </c>
      <c r="M24" s="16">
        <f>Jan!M24+Feb!M24+Mar!M24</f>
        <v>-38.832996000000023</v>
      </c>
      <c r="N24" s="16">
        <f>Jan!N24+Feb!N24+Mar!N24</f>
        <v>0</v>
      </c>
      <c r="O24" s="16">
        <f>Jan!O24+Feb!O24+Mar!O24</f>
        <v>0</v>
      </c>
      <c r="P24" s="16">
        <f>Jan!P24+Feb!P24+Mar!P24</f>
        <v>0</v>
      </c>
      <c r="Q24" s="16">
        <f>Jan!Q24+Feb!Q24+Mar!Q24</f>
        <v>0</v>
      </c>
      <c r="R24" s="16">
        <f>Jan!R24+Feb!R24+Mar!R24</f>
        <v>0</v>
      </c>
      <c r="S24" s="16">
        <f>Jan!S24+Feb!S24+Mar!S24</f>
        <v>0</v>
      </c>
      <c r="T24" s="16">
        <f>Jan!T24+Feb!T24+Mar!T24</f>
        <v>0</v>
      </c>
      <c r="U24" s="16">
        <f>Jan!U24+Feb!U24+Mar!U24</f>
        <v>0</v>
      </c>
      <c r="V24" s="16">
        <f>Jan!V24+Feb!V24+Mar!V24</f>
        <v>0</v>
      </c>
      <c r="W24" s="16">
        <f>Jan!W24+Feb!W24+Mar!W24</f>
        <v>396.49680000000001</v>
      </c>
      <c r="X24" s="16">
        <f>Jan!X24+Feb!X24+Mar!X24</f>
        <v>362.91125799999998</v>
      </c>
      <c r="Y24" s="16">
        <f>Jan!Y24+Feb!Y24+Mar!Y24</f>
        <v>-33.585542000000032</v>
      </c>
    </row>
    <row r="25" spans="1:25" ht="17.850000000000001" customHeight="1" x14ac:dyDescent="0.25">
      <c r="A25" s="13">
        <v>20</v>
      </c>
      <c r="B25" s="14" t="s">
        <v>52</v>
      </c>
      <c r="C25" s="13">
        <v>1000</v>
      </c>
      <c r="D25" s="15">
        <v>0.1076</v>
      </c>
      <c r="E25" s="16">
        <f>Jan!E25+Feb!E25+Mar!E25</f>
        <v>189.97</v>
      </c>
      <c r="F25" s="16">
        <f>Jan!F25+Feb!F25+Mar!F25</f>
        <v>199.70315499999998</v>
      </c>
      <c r="G25" s="16">
        <f>Jan!G25+Feb!G25+Mar!G25</f>
        <v>9.7331549999999822</v>
      </c>
      <c r="H25" s="16">
        <f>Jan!H25+Feb!H25+Mar!H25</f>
        <v>177.85000000000002</v>
      </c>
      <c r="I25" s="16">
        <f>Jan!I25+Feb!I25+Mar!I25</f>
        <v>345.046154</v>
      </c>
      <c r="J25" s="16">
        <f>Jan!J25+Feb!J25+Mar!J25</f>
        <v>167.19615400000001</v>
      </c>
      <c r="K25" s="16">
        <f>Jan!K25+Feb!K25+Mar!K25</f>
        <v>569.91000000000008</v>
      </c>
      <c r="L25" s="16">
        <f>Jan!L25+Feb!L25+Mar!L25</f>
        <v>1010.535298</v>
      </c>
      <c r="M25" s="16">
        <f>Jan!M25+Feb!M25+Mar!M25</f>
        <v>440.62529800000004</v>
      </c>
      <c r="N25" s="16">
        <f>Jan!N25+Feb!N25+Mar!N25</f>
        <v>0</v>
      </c>
      <c r="O25" s="16">
        <f>Jan!O25+Feb!O25+Mar!O25</f>
        <v>0</v>
      </c>
      <c r="P25" s="16">
        <f>Jan!P25+Feb!P25+Mar!P25</f>
        <v>0</v>
      </c>
      <c r="Q25" s="16">
        <f>Jan!Q25+Feb!Q25+Mar!Q25</f>
        <v>0</v>
      </c>
      <c r="R25" s="16">
        <f>Jan!R25+Feb!R25+Mar!R25</f>
        <v>0</v>
      </c>
      <c r="S25" s="16">
        <f>Jan!S25+Feb!S25+Mar!S25</f>
        <v>0</v>
      </c>
      <c r="T25" s="16">
        <f>Jan!T25+Feb!T25+Mar!T25</f>
        <v>0</v>
      </c>
      <c r="U25" s="16">
        <f>Jan!U25+Feb!U25+Mar!U25</f>
        <v>0</v>
      </c>
      <c r="V25" s="16">
        <f>Jan!V25+Feb!V25+Mar!V25</f>
        <v>0</v>
      </c>
      <c r="W25" s="16">
        <f>Jan!W25+Feb!W25+Mar!W25</f>
        <v>747.76</v>
      </c>
      <c r="X25" s="16">
        <f>Jan!X25+Feb!X25+Mar!X25</f>
        <v>1355.5814519999999</v>
      </c>
      <c r="Y25" s="16">
        <f>Jan!Y25+Feb!Y25+Mar!Y25</f>
        <v>607.82145200000002</v>
      </c>
    </row>
    <row r="26" spans="1:25" ht="17.850000000000001" customHeight="1" x14ac:dyDescent="0.25">
      <c r="A26" s="13">
        <v>21</v>
      </c>
      <c r="B26" s="14" t="s">
        <v>53</v>
      </c>
      <c r="C26" s="13">
        <v>1000</v>
      </c>
      <c r="D26" s="15">
        <v>4.9000000000000002E-2</v>
      </c>
      <c r="E26" s="16">
        <f>Jan!E26+Feb!E26+Mar!E26</f>
        <v>86.07</v>
      </c>
      <c r="F26" s="16">
        <f>Jan!F26+Feb!F26+Mar!F26</f>
        <v>79.419915000000003</v>
      </c>
      <c r="G26" s="16">
        <f>Jan!G26+Feb!G26+Mar!G26</f>
        <v>-6.6500849999999971</v>
      </c>
      <c r="H26" s="16">
        <f>Jan!H26+Feb!H26+Mar!H26</f>
        <v>126.97500000000001</v>
      </c>
      <c r="I26" s="16">
        <f>Jan!I26+Feb!I26+Mar!I26</f>
        <v>147.038094</v>
      </c>
      <c r="J26" s="16">
        <f>Jan!J26+Feb!J26+Mar!J26</f>
        <v>20.063093999999985</v>
      </c>
      <c r="K26" s="16">
        <f>Jan!K26+Feb!K26+Mar!K26</f>
        <v>259.07069999999999</v>
      </c>
      <c r="L26" s="16">
        <f>Jan!L26+Feb!L26+Mar!L26</f>
        <v>383.567948</v>
      </c>
      <c r="M26" s="16">
        <f>Jan!M26+Feb!M26+Mar!M26</f>
        <v>124.497248</v>
      </c>
      <c r="N26" s="16">
        <f>Jan!N26+Feb!N26+Mar!N26</f>
        <v>0</v>
      </c>
      <c r="O26" s="16">
        <f>Jan!O26+Feb!O26+Mar!O26</f>
        <v>0</v>
      </c>
      <c r="P26" s="16">
        <f>Jan!P26+Feb!P26+Mar!P26</f>
        <v>0</v>
      </c>
      <c r="Q26" s="16">
        <f>Jan!Q26+Feb!Q26+Mar!Q26</f>
        <v>0</v>
      </c>
      <c r="R26" s="16">
        <f>Jan!R26+Feb!R26+Mar!R26</f>
        <v>0</v>
      </c>
      <c r="S26" s="16">
        <f>Jan!S26+Feb!S26+Mar!S26</f>
        <v>0</v>
      </c>
      <c r="T26" s="16">
        <f>Jan!T26+Feb!T26+Mar!T26</f>
        <v>0</v>
      </c>
      <c r="U26" s="16">
        <f>Jan!U26+Feb!U26+Mar!U26</f>
        <v>0</v>
      </c>
      <c r="V26" s="16">
        <f>Jan!V26+Feb!V26+Mar!V26</f>
        <v>0</v>
      </c>
      <c r="W26" s="16">
        <f>Jan!W26+Feb!W26+Mar!W26</f>
        <v>386.04570000000001</v>
      </c>
      <c r="X26" s="16">
        <f>Jan!X26+Feb!X26+Mar!X26</f>
        <v>530.606042</v>
      </c>
      <c r="Y26" s="16">
        <f>Jan!Y26+Feb!Y26+Mar!Y26</f>
        <v>144.56034199999999</v>
      </c>
    </row>
    <row r="27" spans="1:25" ht="17.850000000000001" customHeight="1" x14ac:dyDescent="0.25">
      <c r="A27" s="13">
        <v>22</v>
      </c>
      <c r="B27" s="14" t="s">
        <v>54</v>
      </c>
      <c r="C27" s="13">
        <v>2000</v>
      </c>
      <c r="D27" s="15">
        <v>2.1000000000000001E-2</v>
      </c>
      <c r="E27" s="16">
        <f>Jan!E27+Feb!E27+Mar!E27</f>
        <v>73.55</v>
      </c>
      <c r="F27" s="16">
        <f>Jan!F27+Feb!F27+Mar!F27</f>
        <v>75.016672</v>
      </c>
      <c r="G27" s="16">
        <f>Jan!G27+Feb!G27+Mar!G27</f>
        <v>1.4666719999999955</v>
      </c>
      <c r="H27" s="16">
        <f>Jan!H27+Feb!H27+Mar!H27</f>
        <v>51.2</v>
      </c>
      <c r="I27" s="16">
        <f>Jan!I27+Feb!I27+Mar!I27</f>
        <v>127.45208099999999</v>
      </c>
      <c r="J27" s="16">
        <f>Jan!J27+Feb!J27+Mar!J27</f>
        <v>76.252081000000004</v>
      </c>
      <c r="K27" s="16">
        <f>Jan!K27+Feb!K27+Mar!K27</f>
        <v>127.2415</v>
      </c>
      <c r="L27" s="16">
        <f>Jan!L27+Feb!L27+Mar!L27</f>
        <v>143.445111</v>
      </c>
      <c r="M27" s="16">
        <f>Jan!M27+Feb!M27+Mar!M27</f>
        <v>16.203610999999995</v>
      </c>
      <c r="N27" s="16">
        <f>Jan!N27+Feb!N27+Mar!N27</f>
        <v>0</v>
      </c>
      <c r="O27" s="16">
        <f>Jan!O27+Feb!O27+Mar!O27</f>
        <v>0</v>
      </c>
      <c r="P27" s="16">
        <f>Jan!P27+Feb!P27+Mar!P27</f>
        <v>0</v>
      </c>
      <c r="Q27" s="16">
        <f>Jan!Q27+Feb!Q27+Mar!Q27</f>
        <v>0</v>
      </c>
      <c r="R27" s="16">
        <f>Jan!R27+Feb!R27+Mar!R27</f>
        <v>0</v>
      </c>
      <c r="S27" s="16">
        <f>Jan!S27+Feb!S27+Mar!S27</f>
        <v>0</v>
      </c>
      <c r="T27" s="16">
        <f>Jan!T27+Feb!T27+Mar!T27</f>
        <v>0</v>
      </c>
      <c r="U27" s="16">
        <f>Jan!U27+Feb!U27+Mar!U27</f>
        <v>0</v>
      </c>
      <c r="V27" s="16">
        <f>Jan!V27+Feb!V27+Mar!V27</f>
        <v>0</v>
      </c>
      <c r="W27" s="16">
        <f>Jan!W27+Feb!W27+Mar!W27</f>
        <v>178.44150000000002</v>
      </c>
      <c r="X27" s="16">
        <f>Jan!X27+Feb!X27+Mar!X27</f>
        <v>270.89719200000002</v>
      </c>
      <c r="Y27" s="16">
        <f>Jan!Y27+Feb!Y27+Mar!Y27</f>
        <v>92.455691999999985</v>
      </c>
    </row>
    <row r="28" spans="1:25" ht="17.850000000000001" customHeight="1" x14ac:dyDescent="0.25">
      <c r="A28" s="13">
        <v>23</v>
      </c>
      <c r="B28" s="14" t="s">
        <v>55</v>
      </c>
      <c r="C28" s="13">
        <v>500</v>
      </c>
      <c r="D28" s="15">
        <v>3.3700000000000001E-2</v>
      </c>
      <c r="E28" s="16">
        <f>Jan!E28+Feb!E28+Mar!E28</f>
        <v>27.869999999999997</v>
      </c>
      <c r="F28" s="16">
        <f>Jan!F28+Feb!F28+Mar!F28</f>
        <v>20.993176000000002</v>
      </c>
      <c r="G28" s="16">
        <f>Jan!G28+Feb!G28+Mar!G28</f>
        <v>-6.8768239999999974</v>
      </c>
      <c r="H28" s="16">
        <f>Jan!H28+Feb!H28+Mar!H28</f>
        <v>23.55</v>
      </c>
      <c r="I28" s="16">
        <f>Jan!I28+Feb!I28+Mar!I28</f>
        <v>15.936884999999998</v>
      </c>
      <c r="J28" s="16">
        <f>Jan!J28+Feb!J28+Mar!J28</f>
        <v>-7.6131150000000014</v>
      </c>
      <c r="K28" s="16">
        <f>Jan!K28+Feb!K28+Mar!K28</f>
        <v>71.904600000000002</v>
      </c>
      <c r="L28" s="16">
        <f>Jan!L28+Feb!L28+Mar!L28</f>
        <v>70.733489000000006</v>
      </c>
      <c r="M28" s="16">
        <f>Jan!M28+Feb!M28+Mar!M28</f>
        <v>-1.1711109999999998</v>
      </c>
      <c r="N28" s="16">
        <f>Jan!N28+Feb!N28+Mar!N28</f>
        <v>0</v>
      </c>
      <c r="O28" s="16">
        <f>Jan!O28+Feb!O28+Mar!O28</f>
        <v>0</v>
      </c>
      <c r="P28" s="16">
        <f>Jan!P28+Feb!P28+Mar!P28</f>
        <v>0</v>
      </c>
      <c r="Q28" s="16">
        <f>Jan!Q28+Feb!Q28+Mar!Q28</f>
        <v>0</v>
      </c>
      <c r="R28" s="16">
        <f>Jan!R28+Feb!R28+Mar!R28</f>
        <v>0</v>
      </c>
      <c r="S28" s="16">
        <f>Jan!S28+Feb!S28+Mar!S28</f>
        <v>0</v>
      </c>
      <c r="T28" s="16">
        <f>Jan!T28+Feb!T28+Mar!T28</f>
        <v>0</v>
      </c>
      <c r="U28" s="16">
        <f>Jan!U28+Feb!U28+Mar!U28</f>
        <v>0</v>
      </c>
      <c r="V28" s="16">
        <f>Jan!V28+Feb!V28+Mar!V28</f>
        <v>0</v>
      </c>
      <c r="W28" s="16">
        <f>Jan!W28+Feb!W28+Mar!W28</f>
        <v>95.454599999999999</v>
      </c>
      <c r="X28" s="16">
        <f>Jan!X28+Feb!X28+Mar!X28</f>
        <v>86.670373999999995</v>
      </c>
      <c r="Y28" s="16">
        <f>Jan!Y28+Feb!Y28+Mar!Y28</f>
        <v>-8.7842260000000003</v>
      </c>
    </row>
    <row r="29" spans="1:25" ht="17.850000000000001" customHeight="1" x14ac:dyDescent="0.25">
      <c r="A29" s="13">
        <v>24</v>
      </c>
      <c r="B29" s="14" t="s">
        <v>56</v>
      </c>
      <c r="C29" s="13">
        <v>2400</v>
      </c>
      <c r="D29" s="15">
        <v>2.3800000000000002E-2</v>
      </c>
      <c r="E29" s="16">
        <f>Jan!E29+Feb!E29+Mar!E29</f>
        <v>0</v>
      </c>
      <c r="F29" s="16">
        <f>Jan!F29+Feb!F29+Mar!F29</f>
        <v>54.653303999999999</v>
      </c>
      <c r="G29" s="16">
        <f>Jan!G29+Feb!G29+Mar!G29</f>
        <v>54.653303999999999</v>
      </c>
      <c r="H29" s="16">
        <f>Jan!H29+Feb!H29+Mar!H29</f>
        <v>0</v>
      </c>
      <c r="I29" s="16">
        <f>Jan!I29+Feb!I29+Mar!I29</f>
        <v>111.83431399999999</v>
      </c>
      <c r="J29" s="16">
        <f>Jan!J29+Feb!J29+Mar!J29</f>
        <v>111.83431399999999</v>
      </c>
      <c r="K29" s="16">
        <f>Jan!K29+Feb!K29+Mar!K29</f>
        <v>0</v>
      </c>
      <c r="L29" s="16">
        <f>Jan!L29+Feb!L29+Mar!L29</f>
        <v>295.754704</v>
      </c>
      <c r="M29" s="16">
        <f>Jan!M29+Feb!M29+Mar!M29</f>
        <v>295.754704</v>
      </c>
      <c r="N29" s="16">
        <f>Jan!N29+Feb!N29+Mar!N29</f>
        <v>0</v>
      </c>
      <c r="O29" s="16">
        <f>Jan!O29+Feb!O29+Mar!O29</f>
        <v>0</v>
      </c>
      <c r="P29" s="16">
        <f>Jan!P29+Feb!P29+Mar!P29</f>
        <v>0</v>
      </c>
      <c r="Q29" s="16">
        <f>Jan!Q29+Feb!Q29+Mar!Q29</f>
        <v>0</v>
      </c>
      <c r="R29" s="16">
        <f>Jan!R29+Feb!R29+Mar!R29</f>
        <v>0</v>
      </c>
      <c r="S29" s="16">
        <f>Jan!S29+Feb!S29+Mar!S29</f>
        <v>0</v>
      </c>
      <c r="T29" s="16">
        <f>Jan!T29+Feb!T29+Mar!T29</f>
        <v>0</v>
      </c>
      <c r="U29" s="16">
        <f>Jan!U29+Feb!U29+Mar!U29</f>
        <v>0</v>
      </c>
      <c r="V29" s="16">
        <f>Jan!V29+Feb!V29+Mar!V29</f>
        <v>0</v>
      </c>
      <c r="W29" s="16">
        <f>Jan!W29+Feb!W29+Mar!W29</f>
        <v>0</v>
      </c>
      <c r="X29" s="16">
        <f>Jan!X29+Feb!X29+Mar!X29</f>
        <v>407.58901800000001</v>
      </c>
      <c r="Y29" s="16">
        <f>Jan!Y29+Feb!Y29+Mar!Y29</f>
        <v>407.58901800000001</v>
      </c>
    </row>
    <row r="30" spans="1:25" ht="17.850000000000001" customHeight="1" x14ac:dyDescent="0.25">
      <c r="A30" s="13">
        <v>25</v>
      </c>
      <c r="B30" s="14" t="s">
        <v>57</v>
      </c>
      <c r="C30" s="13">
        <v>1500</v>
      </c>
      <c r="D30" s="15">
        <v>1.34E-2</v>
      </c>
      <c r="E30" s="16">
        <f>Jan!E30+Feb!E30+Mar!E30</f>
        <v>0</v>
      </c>
      <c r="F30" s="16">
        <f>Jan!F30+Feb!F30+Mar!F30</f>
        <v>28.593063000000001</v>
      </c>
      <c r="G30" s="16">
        <f>Jan!G30+Feb!G30+Mar!G30</f>
        <v>28.593063000000001</v>
      </c>
      <c r="H30" s="16">
        <f>Jan!H30+Feb!H30+Mar!H30</f>
        <v>0</v>
      </c>
      <c r="I30" s="16">
        <f>Jan!I30+Feb!I30+Mar!I30</f>
        <v>66.504742999999991</v>
      </c>
      <c r="J30" s="16">
        <f>Jan!J30+Feb!J30+Mar!J30</f>
        <v>66.504742999999991</v>
      </c>
      <c r="K30" s="16">
        <f>Jan!K30+Feb!K30+Mar!K30</f>
        <v>0</v>
      </c>
      <c r="L30" s="16">
        <f>Jan!L30+Feb!L30+Mar!L30</f>
        <v>90.310921000000008</v>
      </c>
      <c r="M30" s="16">
        <f>Jan!M30+Feb!M30+Mar!M30</f>
        <v>90.310921000000008</v>
      </c>
      <c r="N30" s="16">
        <f>Jan!N30+Feb!N30+Mar!N30</f>
        <v>0</v>
      </c>
      <c r="O30" s="16">
        <f>Jan!O30+Feb!O30+Mar!O30</f>
        <v>0</v>
      </c>
      <c r="P30" s="16">
        <f>Jan!P30+Feb!P30+Mar!P30</f>
        <v>0</v>
      </c>
      <c r="Q30" s="16">
        <f>Jan!Q30+Feb!Q30+Mar!Q30</f>
        <v>0</v>
      </c>
      <c r="R30" s="16">
        <f>Jan!R30+Feb!R30+Mar!R30</f>
        <v>0</v>
      </c>
      <c r="S30" s="16">
        <f>Jan!S30+Feb!S30+Mar!S30</f>
        <v>0</v>
      </c>
      <c r="T30" s="16">
        <f>Jan!T30+Feb!T30+Mar!T30</f>
        <v>0</v>
      </c>
      <c r="U30" s="16">
        <f>Jan!U30+Feb!U30+Mar!U30</f>
        <v>0</v>
      </c>
      <c r="V30" s="16">
        <f>Jan!V30+Feb!V30+Mar!V30</f>
        <v>0</v>
      </c>
      <c r="W30" s="16">
        <f>Jan!W30+Feb!W30+Mar!W30</f>
        <v>0</v>
      </c>
      <c r="X30" s="16">
        <f>Jan!X30+Feb!X30+Mar!X30</f>
        <v>156.815664</v>
      </c>
      <c r="Y30" s="16">
        <f>Jan!Y30+Feb!Y30+Mar!Y30</f>
        <v>156.815664</v>
      </c>
    </row>
    <row r="31" spans="1:25" ht="17.850000000000001" customHeight="1" x14ac:dyDescent="0.25">
      <c r="A31" s="13">
        <v>26</v>
      </c>
      <c r="B31" s="14" t="s">
        <v>58</v>
      </c>
      <c r="C31" s="13">
        <v>630</v>
      </c>
      <c r="D31" s="15">
        <v>1.7299999999999999E-2</v>
      </c>
      <c r="E31" s="16">
        <f>Jan!E31+Feb!E31+Mar!E31</f>
        <v>11.15</v>
      </c>
      <c r="F31" s="16">
        <f>Jan!F31+Feb!F31+Mar!F31</f>
        <v>12.552131000000001</v>
      </c>
      <c r="G31" s="16">
        <f>Jan!G31+Feb!G31+Mar!G31</f>
        <v>1.4021310000000002</v>
      </c>
      <c r="H31" s="16">
        <f>Jan!H31+Feb!H31+Mar!H31</f>
        <v>12.975000000000001</v>
      </c>
      <c r="I31" s="16">
        <f>Jan!I31+Feb!I31+Mar!I31</f>
        <v>36.404308800000003</v>
      </c>
      <c r="J31" s="16">
        <f>Jan!J31+Feb!J31+Mar!J31</f>
        <v>23.429308800000001</v>
      </c>
      <c r="K31" s="16">
        <f>Jan!K31+Feb!K31+Mar!K31</f>
        <v>29.213000000000001</v>
      </c>
      <c r="L31" s="16">
        <f>Jan!L31+Feb!L31+Mar!L31</f>
        <v>34.387329999999999</v>
      </c>
      <c r="M31" s="16">
        <f>Jan!M31+Feb!M31+Mar!M31</f>
        <v>5.1743299999999977</v>
      </c>
      <c r="N31" s="16">
        <f>Jan!N31+Feb!N31+Mar!N31</f>
        <v>0</v>
      </c>
      <c r="O31" s="16">
        <f>Jan!O31+Feb!O31+Mar!O31</f>
        <v>0</v>
      </c>
      <c r="P31" s="16">
        <f>Jan!P31+Feb!P31+Mar!P31</f>
        <v>0</v>
      </c>
      <c r="Q31" s="16">
        <f>Jan!Q31+Feb!Q31+Mar!Q31</f>
        <v>0</v>
      </c>
      <c r="R31" s="16">
        <f>Jan!R31+Feb!R31+Mar!R31</f>
        <v>0</v>
      </c>
      <c r="S31" s="16">
        <f>Jan!S31+Feb!S31+Mar!S31</f>
        <v>0</v>
      </c>
      <c r="T31" s="16">
        <f>Jan!T31+Feb!T31+Mar!T31</f>
        <v>0</v>
      </c>
      <c r="U31" s="16">
        <f>Jan!U31+Feb!U31+Mar!U31</f>
        <v>0</v>
      </c>
      <c r="V31" s="16">
        <f>Jan!V31+Feb!V31+Mar!V31</f>
        <v>0</v>
      </c>
      <c r="W31" s="16">
        <f>Jan!W31+Feb!W31+Mar!W31</f>
        <v>42.188000000000002</v>
      </c>
      <c r="X31" s="16">
        <f>Jan!X31+Feb!X31+Mar!X31</f>
        <v>70.791638800000001</v>
      </c>
      <c r="Y31" s="16">
        <f>Jan!Y31+Feb!Y31+Mar!Y31</f>
        <v>28.603638799999999</v>
      </c>
    </row>
    <row r="32" spans="1:25" ht="17.850000000000001" customHeight="1" x14ac:dyDescent="0.25">
      <c r="A32" s="13">
        <v>27</v>
      </c>
      <c r="B32" s="14" t="s">
        <v>59</v>
      </c>
      <c r="C32" s="13">
        <v>840</v>
      </c>
      <c r="D32" s="15">
        <v>2.3800000000000002E-2</v>
      </c>
      <c r="E32" s="16">
        <f>Jan!E32+Feb!E32+Mar!E32</f>
        <v>19.23</v>
      </c>
      <c r="F32" s="16">
        <f>Jan!F32+Feb!F32+Mar!F32</f>
        <v>21.148612</v>
      </c>
      <c r="G32" s="16">
        <f>Jan!G32+Feb!G32+Mar!G32</f>
        <v>1.9186120000000004</v>
      </c>
      <c r="H32" s="16">
        <f>Jan!H32+Feb!H32+Mar!H32</f>
        <v>24.624999999999996</v>
      </c>
      <c r="I32" s="16">
        <f>Jan!I32+Feb!I32+Mar!I32</f>
        <v>60.230401000000001</v>
      </c>
      <c r="J32" s="16">
        <f>Jan!J32+Feb!J32+Mar!J32</f>
        <v>35.605401000000001</v>
      </c>
      <c r="K32" s="16">
        <f>Jan!K32+Feb!K32+Mar!K32</f>
        <v>50.767200000000003</v>
      </c>
      <c r="L32" s="16">
        <f>Jan!L32+Feb!L32+Mar!L32</f>
        <v>57.906939000000001</v>
      </c>
      <c r="M32" s="16">
        <f>Jan!M32+Feb!M32+Mar!M32</f>
        <v>7.1397389999999987</v>
      </c>
      <c r="N32" s="16">
        <f>Jan!N32+Feb!N32+Mar!N32</f>
        <v>0</v>
      </c>
      <c r="O32" s="16">
        <f>Jan!O32+Feb!O32+Mar!O32</f>
        <v>0</v>
      </c>
      <c r="P32" s="16">
        <f>Jan!P32+Feb!P32+Mar!P32</f>
        <v>0</v>
      </c>
      <c r="Q32" s="16">
        <f>Jan!Q32+Feb!Q32+Mar!Q32</f>
        <v>0</v>
      </c>
      <c r="R32" s="16">
        <f>Jan!R32+Feb!R32+Mar!R32</f>
        <v>0</v>
      </c>
      <c r="S32" s="16">
        <f>Jan!S32+Feb!S32+Mar!S32</f>
        <v>0</v>
      </c>
      <c r="T32" s="16">
        <f>Jan!T32+Feb!T32+Mar!T32</f>
        <v>0</v>
      </c>
      <c r="U32" s="16">
        <f>Jan!U32+Feb!U32+Mar!U32</f>
        <v>0</v>
      </c>
      <c r="V32" s="16">
        <f>Jan!V32+Feb!V32+Mar!V32</f>
        <v>0</v>
      </c>
      <c r="W32" s="16">
        <f>Jan!W32+Feb!W32+Mar!W32</f>
        <v>75.392200000000003</v>
      </c>
      <c r="X32" s="16">
        <f>Jan!X32+Feb!X32+Mar!X32</f>
        <v>118.13733999999999</v>
      </c>
      <c r="Y32" s="16">
        <f>Jan!Y32+Feb!Y32+Mar!Y32</f>
        <v>42.745139999999999</v>
      </c>
    </row>
    <row r="33" spans="1:25" ht="17.850000000000001" customHeight="1" x14ac:dyDescent="0.25">
      <c r="A33" s="13">
        <v>28</v>
      </c>
      <c r="B33" s="14" t="s">
        <v>60</v>
      </c>
      <c r="C33" s="13">
        <v>440</v>
      </c>
      <c r="D33" s="15">
        <v>9.5999999999999992E-3</v>
      </c>
      <c r="E33" s="16">
        <f>Jan!E33+Feb!E33+Mar!E33</f>
        <v>2.7199999999999998</v>
      </c>
      <c r="F33" s="16">
        <f>Jan!F33+Feb!F33+Mar!F33</f>
        <v>3.567383</v>
      </c>
      <c r="G33" s="16">
        <f>Jan!G33+Feb!G33+Mar!G33</f>
        <v>0.84738300000000011</v>
      </c>
      <c r="H33" s="16">
        <f>Jan!H33+Feb!H33+Mar!H33</f>
        <v>1.5249999999999999</v>
      </c>
      <c r="I33" s="16">
        <f>Jan!I33+Feb!I33+Mar!I33</f>
        <v>0</v>
      </c>
      <c r="J33" s="16">
        <f>Jan!J33+Feb!J33+Mar!J33</f>
        <v>-1.5249999999999999</v>
      </c>
      <c r="K33" s="16">
        <f>Jan!K33+Feb!K33+Mar!K33</f>
        <v>7.3983999999999996</v>
      </c>
      <c r="L33" s="16">
        <f>Jan!L33+Feb!L33+Mar!L33</f>
        <v>9.2844655017999997</v>
      </c>
      <c r="M33" s="16">
        <f>Jan!M33+Feb!M33+Mar!M33</f>
        <v>1.8860655017999997</v>
      </c>
      <c r="N33" s="16">
        <f>Jan!N33+Feb!N33+Mar!N33</f>
        <v>0</v>
      </c>
      <c r="O33" s="16">
        <f>Jan!O33+Feb!O33+Mar!O33</f>
        <v>0</v>
      </c>
      <c r="P33" s="16">
        <f>Jan!P33+Feb!P33+Mar!P33</f>
        <v>0</v>
      </c>
      <c r="Q33" s="16">
        <f>Jan!Q33+Feb!Q33+Mar!Q33</f>
        <v>0</v>
      </c>
      <c r="R33" s="16">
        <f>Jan!R33+Feb!R33+Mar!R33</f>
        <v>0</v>
      </c>
      <c r="S33" s="16">
        <f>Jan!S33+Feb!S33+Mar!S33</f>
        <v>0</v>
      </c>
      <c r="T33" s="16">
        <f>Jan!T33+Feb!T33+Mar!T33</f>
        <v>0</v>
      </c>
      <c r="U33" s="16">
        <f>Jan!U33+Feb!U33+Mar!U33</f>
        <v>0</v>
      </c>
      <c r="V33" s="16">
        <f>Jan!V33+Feb!V33+Mar!V33</f>
        <v>0</v>
      </c>
      <c r="W33" s="16">
        <f>Jan!W33+Feb!W33+Mar!W33</f>
        <v>8.9234000000000009</v>
      </c>
      <c r="X33" s="16">
        <f>Jan!X33+Feb!X33+Mar!X33</f>
        <v>9.2844655017999997</v>
      </c>
      <c r="Y33" s="16">
        <f>Jan!Y33+Feb!Y33+Mar!Y33</f>
        <v>0.36106550179999974</v>
      </c>
    </row>
    <row r="34" spans="1:25" ht="17.850000000000001" customHeight="1" x14ac:dyDescent="0.25">
      <c r="A34" s="13">
        <v>29</v>
      </c>
      <c r="B34" s="14" t="s">
        <v>61</v>
      </c>
      <c r="C34" s="51">
        <v>880</v>
      </c>
      <c r="D34" s="15">
        <v>3.0300000000000001E-2</v>
      </c>
      <c r="E34" s="16">
        <f>Jan!E34+Feb!E34+Mar!E34</f>
        <v>47.58</v>
      </c>
      <c r="F34" s="16">
        <f>Jan!F34+Feb!F34+Mar!F34</f>
        <v>53.156848999999994</v>
      </c>
      <c r="G34" s="16">
        <f>Jan!G34+Feb!G34+Mar!G34</f>
        <v>5.5768490000000028</v>
      </c>
      <c r="H34" s="16">
        <f>Jan!H34+Feb!H34+Mar!H34</f>
        <v>2.0250000000000004</v>
      </c>
      <c r="I34" s="16">
        <f>Jan!I34+Feb!I34+Mar!I34</f>
        <v>0</v>
      </c>
      <c r="J34" s="16">
        <f>Jan!J34+Feb!J34+Mar!J34</f>
        <v>-2.0250000000000004</v>
      </c>
      <c r="K34" s="16">
        <f>Jan!K34+Feb!K34+Mar!K34</f>
        <v>174.61859999999999</v>
      </c>
      <c r="L34" s="16">
        <f>Jan!L34+Feb!L34+Mar!L34</f>
        <v>185.928236</v>
      </c>
      <c r="M34" s="16">
        <f>Jan!M34+Feb!M34+Mar!M34</f>
        <v>11.309636000000019</v>
      </c>
      <c r="N34" s="16">
        <f>Jan!N34+Feb!N34+Mar!N34</f>
        <v>0</v>
      </c>
      <c r="O34" s="16">
        <f>Jan!O34+Feb!O34+Mar!O34</f>
        <v>0</v>
      </c>
      <c r="P34" s="16">
        <f>Jan!P34+Feb!P34+Mar!P34</f>
        <v>0</v>
      </c>
      <c r="Q34" s="16">
        <f>Jan!Q34+Feb!Q34+Mar!Q34</f>
        <v>0</v>
      </c>
      <c r="R34" s="16">
        <f>Jan!R34+Feb!R34+Mar!R34</f>
        <v>0</v>
      </c>
      <c r="S34" s="16">
        <f>Jan!S34+Feb!S34+Mar!S34</f>
        <v>0</v>
      </c>
      <c r="T34" s="16">
        <f>Jan!T34+Feb!T34+Mar!T34</f>
        <v>0</v>
      </c>
      <c r="U34" s="16">
        <f>Jan!U34+Feb!U34+Mar!U34</f>
        <v>0</v>
      </c>
      <c r="V34" s="16">
        <f>Jan!V34+Feb!V34+Mar!V34</f>
        <v>0</v>
      </c>
      <c r="W34" s="16">
        <f>Jan!W34+Feb!W34+Mar!W34</f>
        <v>176.64359999999999</v>
      </c>
      <c r="X34" s="16">
        <f>Jan!X34+Feb!X34+Mar!X34</f>
        <v>185.928236</v>
      </c>
      <c r="Y34" s="16">
        <f>Jan!Y34+Feb!Y34+Mar!Y34</f>
        <v>9.2846360000000203</v>
      </c>
    </row>
    <row r="35" spans="1:25" ht="17.850000000000001" customHeight="1" x14ac:dyDescent="0.25">
      <c r="A35" s="13">
        <v>30</v>
      </c>
      <c r="B35" s="14" t="s">
        <v>62</v>
      </c>
      <c r="C35" s="51"/>
      <c r="D35" s="15">
        <v>0</v>
      </c>
      <c r="E35" s="16">
        <f>Jan!E35+Feb!E35+Mar!E35</f>
        <v>0</v>
      </c>
      <c r="F35" s="16">
        <f>Jan!F35+Feb!F35+Mar!F35</f>
        <v>0</v>
      </c>
      <c r="G35" s="16">
        <f>Jan!G35+Feb!G35+Mar!G35</f>
        <v>0</v>
      </c>
      <c r="H35" s="16">
        <f>Jan!H35+Feb!H35+Mar!H35</f>
        <v>0</v>
      </c>
      <c r="I35" s="16">
        <f>Jan!I35+Feb!I35+Mar!I35</f>
        <v>0</v>
      </c>
      <c r="J35" s="16">
        <f>Jan!J35+Feb!J35+Mar!J35</f>
        <v>0</v>
      </c>
      <c r="K35" s="16">
        <f>Jan!K35+Feb!K35+Mar!K35</f>
        <v>0</v>
      </c>
      <c r="L35" s="16">
        <f>Jan!L35+Feb!L35+Mar!L35</f>
        <v>0</v>
      </c>
      <c r="M35" s="16">
        <f>Jan!M35+Feb!M35+Mar!M35</f>
        <v>0</v>
      </c>
      <c r="N35" s="16">
        <f>Jan!N35+Feb!N35+Mar!N35</f>
        <v>0</v>
      </c>
      <c r="O35" s="16">
        <f>Jan!O35+Feb!O35+Mar!O35</f>
        <v>0</v>
      </c>
      <c r="P35" s="16">
        <f>Jan!P35+Feb!P35+Mar!P35</f>
        <v>0</v>
      </c>
      <c r="Q35" s="16">
        <f>Jan!Q35+Feb!Q35+Mar!Q35</f>
        <v>0</v>
      </c>
      <c r="R35" s="16">
        <f>Jan!R35+Feb!R35+Mar!R35</f>
        <v>0</v>
      </c>
      <c r="S35" s="16">
        <f>Jan!S35+Feb!S35+Mar!S35</f>
        <v>0</v>
      </c>
      <c r="T35" s="16">
        <f>Jan!T35+Feb!T35+Mar!T35</f>
        <v>0</v>
      </c>
      <c r="U35" s="16">
        <f>Jan!U35+Feb!U35+Mar!U35</f>
        <v>0</v>
      </c>
      <c r="V35" s="16">
        <f>Jan!V35+Feb!V35+Mar!V35</f>
        <v>0</v>
      </c>
      <c r="W35" s="16">
        <f>Jan!W35+Feb!W35+Mar!W35</f>
        <v>0</v>
      </c>
      <c r="X35" s="16">
        <f>Jan!X35+Feb!X35+Mar!X35</f>
        <v>0</v>
      </c>
      <c r="Y35" s="16">
        <f>Jan!Y35+Feb!Y35+Mar!Y35</f>
        <v>0</v>
      </c>
    </row>
    <row r="36" spans="1:25" ht="25.5" x14ac:dyDescent="0.25">
      <c r="A36" s="13">
        <v>31</v>
      </c>
      <c r="B36" s="14" t="s">
        <v>63</v>
      </c>
      <c r="C36" s="13">
        <v>1000</v>
      </c>
      <c r="D36" s="15">
        <v>2.8299999999999999E-2</v>
      </c>
      <c r="E36" s="16">
        <f>Jan!E36+Feb!E36+Mar!E36</f>
        <v>0</v>
      </c>
      <c r="F36" s="16">
        <f>Jan!F36+Feb!F36+Mar!F36</f>
        <v>43.295271</v>
      </c>
      <c r="G36" s="16">
        <f>Jan!G36+Feb!G36+Mar!G36</f>
        <v>43.295271</v>
      </c>
      <c r="H36" s="16">
        <f>Jan!H36+Feb!H36+Mar!H36</f>
        <v>0</v>
      </c>
      <c r="I36" s="16">
        <f>Jan!I36+Feb!I36+Mar!I36</f>
        <v>80.434621000000007</v>
      </c>
      <c r="J36" s="16">
        <f>Jan!J36+Feb!J36+Mar!J36</f>
        <v>80.434621000000007</v>
      </c>
      <c r="K36" s="16">
        <f>Jan!K36+Feb!K36+Mar!K36</f>
        <v>0</v>
      </c>
      <c r="L36" s="16">
        <f>Jan!L36+Feb!L36+Mar!L36</f>
        <v>173.90580399999999</v>
      </c>
      <c r="M36" s="16">
        <f>Jan!M36+Feb!M36+Mar!M36</f>
        <v>173.90580399999999</v>
      </c>
      <c r="N36" s="16">
        <f>Jan!N36+Feb!N36+Mar!N36</f>
        <v>0</v>
      </c>
      <c r="O36" s="16">
        <f>Jan!O36+Feb!O36+Mar!O36</f>
        <v>0</v>
      </c>
      <c r="P36" s="16">
        <f>Jan!P36+Feb!P36+Mar!P36</f>
        <v>0</v>
      </c>
      <c r="Q36" s="16">
        <f>Jan!Q36+Feb!Q36+Mar!Q36</f>
        <v>0</v>
      </c>
      <c r="R36" s="16">
        <f>Jan!R36+Feb!R36+Mar!R36</f>
        <v>0</v>
      </c>
      <c r="S36" s="16">
        <f>Jan!S36+Feb!S36+Mar!S36</f>
        <v>0</v>
      </c>
      <c r="T36" s="16">
        <f>Jan!T36+Feb!T36+Mar!T36</f>
        <v>0</v>
      </c>
      <c r="U36" s="16">
        <f>Jan!U36+Feb!U36+Mar!U36</f>
        <v>0</v>
      </c>
      <c r="V36" s="16">
        <f>Jan!V36+Feb!V36+Mar!V36</f>
        <v>0</v>
      </c>
      <c r="W36" s="16">
        <f>Jan!W36+Feb!W36+Mar!W36</f>
        <v>0</v>
      </c>
      <c r="X36" s="16">
        <f>Jan!X36+Feb!X36+Mar!X36</f>
        <v>254.34042499999998</v>
      </c>
      <c r="Y36" s="16">
        <f>Jan!Y36+Feb!Y36+Mar!Y36</f>
        <v>254.34042499999998</v>
      </c>
    </row>
    <row r="37" spans="1:25" ht="18" customHeight="1" x14ac:dyDescent="0.25">
      <c r="A37" s="13">
        <v>32</v>
      </c>
      <c r="B37" s="14" t="s">
        <v>64</v>
      </c>
      <c r="C37" s="13">
        <v>1000</v>
      </c>
      <c r="D37" s="15">
        <v>1.23E-2</v>
      </c>
      <c r="E37" s="16">
        <f>Jan!E37+Feb!E37+Mar!E37</f>
        <v>0</v>
      </c>
      <c r="F37" s="16">
        <f>Jan!F37+Feb!F37+Mar!F37</f>
        <v>22.813707000000001</v>
      </c>
      <c r="G37" s="16">
        <f>Jan!G37+Feb!G37+Mar!G37</f>
        <v>22.813707000000001</v>
      </c>
      <c r="H37" s="16">
        <f>Jan!H37+Feb!H37+Mar!H37</f>
        <v>0</v>
      </c>
      <c r="I37" s="16">
        <f>Jan!I37+Feb!I37+Mar!I37</f>
        <v>39.789861000000002</v>
      </c>
      <c r="J37" s="16">
        <f>Jan!J37+Feb!J37+Mar!J37</f>
        <v>39.789861000000002</v>
      </c>
      <c r="K37" s="16">
        <f>Jan!K37+Feb!K37+Mar!K37</f>
        <v>0</v>
      </c>
      <c r="L37" s="16">
        <f>Jan!L37+Feb!L37+Mar!L37</f>
        <v>49.911674000000005</v>
      </c>
      <c r="M37" s="16">
        <f>Jan!M37+Feb!M37+Mar!M37</f>
        <v>49.911674000000005</v>
      </c>
      <c r="N37" s="16">
        <f>Jan!N37+Feb!N37+Mar!N37</f>
        <v>0</v>
      </c>
      <c r="O37" s="16">
        <f>Jan!O37+Feb!O37+Mar!O37</f>
        <v>0</v>
      </c>
      <c r="P37" s="16">
        <f>Jan!P37+Feb!P37+Mar!P37</f>
        <v>0</v>
      </c>
      <c r="Q37" s="16">
        <f>Jan!Q37+Feb!Q37+Mar!Q37</f>
        <v>0</v>
      </c>
      <c r="R37" s="16">
        <f>Jan!R37+Feb!R37+Mar!R37</f>
        <v>0</v>
      </c>
      <c r="S37" s="16">
        <f>Jan!S37+Feb!S37+Mar!S37</f>
        <v>0</v>
      </c>
      <c r="T37" s="16">
        <f>Jan!T37+Feb!T37+Mar!T37</f>
        <v>0</v>
      </c>
      <c r="U37" s="16">
        <f>Jan!U37+Feb!U37+Mar!U37</f>
        <v>0</v>
      </c>
      <c r="V37" s="16">
        <f>Jan!V37+Feb!V37+Mar!V37</f>
        <v>0</v>
      </c>
      <c r="W37" s="16">
        <f>Jan!W37+Feb!W37+Mar!W37</f>
        <v>0</v>
      </c>
      <c r="X37" s="16">
        <f>Jan!X37+Feb!X37+Mar!X37</f>
        <v>89.701534999999993</v>
      </c>
      <c r="Y37" s="16">
        <f>Jan!Y37+Feb!Y37+Mar!Y37</f>
        <v>89.701534999999993</v>
      </c>
    </row>
    <row r="38" spans="1:25" ht="18" customHeight="1" x14ac:dyDescent="0.25">
      <c r="A38" s="13">
        <v>33</v>
      </c>
      <c r="B38" s="14" t="s">
        <v>65</v>
      </c>
      <c r="C38" s="13">
        <v>100</v>
      </c>
      <c r="D38" s="15">
        <v>0</v>
      </c>
      <c r="E38" s="16">
        <f>Jan!E38+Feb!E38+Mar!E38</f>
        <v>0</v>
      </c>
      <c r="F38" s="16">
        <f>Jan!F38+Feb!F38+Mar!F38</f>
        <v>0.82907799999999998</v>
      </c>
      <c r="G38" s="16">
        <f>Jan!G38+Feb!G38+Mar!G38</f>
        <v>0.82907799999999998</v>
      </c>
      <c r="H38" s="16">
        <f>Jan!H38+Feb!H38+Mar!H38</f>
        <v>0</v>
      </c>
      <c r="I38" s="16">
        <f>Jan!I38+Feb!I38+Mar!I38</f>
        <v>0.84114699999999987</v>
      </c>
      <c r="J38" s="16">
        <f>Jan!J38+Feb!J38+Mar!J38</f>
        <v>0.84114699999999987</v>
      </c>
      <c r="K38" s="16">
        <f>Jan!K38+Feb!K38+Mar!K38</f>
        <v>0</v>
      </c>
      <c r="L38" s="16">
        <f>Jan!L38+Feb!L38+Mar!L38</f>
        <v>2.062945</v>
      </c>
      <c r="M38" s="16">
        <f>Jan!M38+Feb!M38+Mar!M38</f>
        <v>2.062945</v>
      </c>
      <c r="N38" s="16">
        <f>Jan!N38+Feb!N38+Mar!N38</f>
        <v>0</v>
      </c>
      <c r="O38" s="16">
        <f>Jan!O38+Feb!O38+Mar!O38</f>
        <v>0</v>
      </c>
      <c r="P38" s="16">
        <f>Jan!P38+Feb!P38+Mar!P38</f>
        <v>0</v>
      </c>
      <c r="Q38" s="16">
        <f>Jan!Q38+Feb!Q38+Mar!Q38</f>
        <v>0</v>
      </c>
      <c r="R38" s="16">
        <f>Jan!R38+Feb!R38+Mar!R38</f>
        <v>0</v>
      </c>
      <c r="S38" s="16">
        <f>Jan!S38+Feb!S38+Mar!S38</f>
        <v>0</v>
      </c>
      <c r="T38" s="16">
        <f>Jan!T38+Feb!T38+Mar!T38</f>
        <v>0</v>
      </c>
      <c r="U38" s="16">
        <f>Jan!U38+Feb!U38+Mar!U38</f>
        <v>0</v>
      </c>
      <c r="V38" s="16">
        <f>Jan!V38+Feb!V38+Mar!V38</f>
        <v>0</v>
      </c>
      <c r="W38" s="16">
        <f>Jan!W38+Feb!W38+Mar!W38</f>
        <v>0</v>
      </c>
      <c r="X38" s="16">
        <f>Jan!X38+Feb!X38+Mar!X38</f>
        <v>2.9040919999999999</v>
      </c>
      <c r="Y38" s="16">
        <f>Jan!Y38+Feb!Y38+Mar!Y38</f>
        <v>2.9040919999999999</v>
      </c>
    </row>
    <row r="39" spans="1:25" ht="18" customHeight="1" x14ac:dyDescent="0.25">
      <c r="A39" s="13">
        <v>34</v>
      </c>
      <c r="B39" s="14" t="s">
        <v>66</v>
      </c>
      <c r="C39" s="13"/>
      <c r="D39" s="15">
        <v>0</v>
      </c>
      <c r="E39" s="16">
        <f>Jan!E39+Feb!E39+Mar!E39</f>
        <v>0</v>
      </c>
      <c r="F39" s="16">
        <f>Jan!F39+Feb!F39+Mar!F39</f>
        <v>0.39027099999999998</v>
      </c>
      <c r="G39" s="16">
        <f>Jan!G39+Feb!G39+Mar!G39</f>
        <v>0.39027099999999998</v>
      </c>
      <c r="H39" s="16">
        <f>Jan!H39+Feb!H39+Mar!H39</f>
        <v>0</v>
      </c>
      <c r="I39" s="16">
        <f>Jan!I39+Feb!I39+Mar!I39</f>
        <v>0.81778099999999998</v>
      </c>
      <c r="J39" s="16">
        <f>Jan!J39+Feb!J39+Mar!J39</f>
        <v>0.81778099999999998</v>
      </c>
      <c r="K39" s="16">
        <f>Jan!K39+Feb!K39+Mar!K39</f>
        <v>0</v>
      </c>
      <c r="L39" s="16">
        <f>Jan!L39+Feb!L39+Mar!L39</f>
        <v>1.023153</v>
      </c>
      <c r="M39" s="16">
        <f>Jan!M39+Feb!M39+Mar!M39</f>
        <v>1.023153</v>
      </c>
      <c r="N39" s="16">
        <f>Jan!N39+Feb!N39+Mar!N39</f>
        <v>0</v>
      </c>
      <c r="O39" s="16">
        <f>Jan!O39+Feb!O39+Mar!O39</f>
        <v>0</v>
      </c>
      <c r="P39" s="16">
        <f>Jan!P39+Feb!P39+Mar!P39</f>
        <v>0</v>
      </c>
      <c r="Q39" s="16">
        <f>Jan!Q39+Feb!Q39+Mar!Q39</f>
        <v>0</v>
      </c>
      <c r="R39" s="16">
        <f>Jan!R39+Feb!R39+Mar!R39</f>
        <v>0</v>
      </c>
      <c r="S39" s="16">
        <f>Jan!S39+Feb!S39+Mar!S39</f>
        <v>0</v>
      </c>
      <c r="T39" s="16">
        <f>Jan!T39+Feb!T39+Mar!T39</f>
        <v>0</v>
      </c>
      <c r="U39" s="16">
        <f>Jan!U39+Feb!U39+Mar!U39</f>
        <v>0</v>
      </c>
      <c r="V39" s="16">
        <f>Jan!V39+Feb!V39+Mar!V39</f>
        <v>0</v>
      </c>
      <c r="W39" s="16">
        <f>Jan!W39+Feb!W39+Mar!W39</f>
        <v>0</v>
      </c>
      <c r="X39" s="16">
        <f>Jan!X39+Feb!X39+Mar!X39</f>
        <v>1.8409339999999998</v>
      </c>
      <c r="Y39" s="16">
        <f>Jan!Y39+Feb!Y39+Mar!Y39</f>
        <v>1.8409339999999998</v>
      </c>
    </row>
    <row r="40" spans="1:25" ht="18" customHeight="1" x14ac:dyDescent="0.25">
      <c r="A40" s="13">
        <v>35</v>
      </c>
      <c r="B40" s="14" t="s">
        <v>67</v>
      </c>
      <c r="C40" s="13"/>
      <c r="D40" s="15">
        <v>0</v>
      </c>
      <c r="E40" s="16">
        <f>Jan!E40+Feb!E40+Mar!E40</f>
        <v>0</v>
      </c>
      <c r="F40" s="16">
        <f>Jan!F40+Feb!F40+Mar!F40</f>
        <v>0.80432099999999995</v>
      </c>
      <c r="G40" s="16">
        <f>Jan!G40+Feb!G40+Mar!G40</f>
        <v>0.80432099999999995</v>
      </c>
      <c r="H40" s="16">
        <f>Jan!H40+Feb!H40+Mar!H40</f>
        <v>0</v>
      </c>
      <c r="I40" s="16">
        <f>Jan!I40+Feb!I40+Mar!I40</f>
        <v>0</v>
      </c>
      <c r="J40" s="16">
        <f>Jan!J40+Feb!J40+Mar!J40</f>
        <v>0</v>
      </c>
      <c r="K40" s="16">
        <f>Jan!K40+Feb!K40+Mar!K40</f>
        <v>0</v>
      </c>
      <c r="L40" s="16">
        <f>Jan!L40+Feb!L40+Mar!L40</f>
        <v>3.5342922545999995</v>
      </c>
      <c r="M40" s="16">
        <f>Jan!M40+Feb!M40+Mar!M40</f>
        <v>3.5342922545999995</v>
      </c>
      <c r="N40" s="16">
        <f>Jan!N40+Feb!N40+Mar!N40</f>
        <v>0</v>
      </c>
      <c r="O40" s="16">
        <f>Jan!O40+Feb!O40+Mar!O40</f>
        <v>0</v>
      </c>
      <c r="P40" s="16">
        <f>Jan!P40+Feb!P40+Mar!P40</f>
        <v>0</v>
      </c>
      <c r="Q40" s="16">
        <f>Jan!Q40+Feb!Q40+Mar!Q40</f>
        <v>0</v>
      </c>
      <c r="R40" s="16">
        <f>Jan!R40+Feb!R40+Mar!R40</f>
        <v>0</v>
      </c>
      <c r="S40" s="16">
        <f>Jan!S40+Feb!S40+Mar!S40</f>
        <v>0</v>
      </c>
      <c r="T40" s="16">
        <f>Jan!T40+Feb!T40+Mar!T40</f>
        <v>0</v>
      </c>
      <c r="U40" s="16">
        <f>Jan!U40+Feb!U40+Mar!U40</f>
        <v>0</v>
      </c>
      <c r="V40" s="16">
        <f>Jan!V40+Feb!V40+Mar!V40</f>
        <v>0</v>
      </c>
      <c r="W40" s="16">
        <f>Jan!W40+Feb!W40+Mar!W40</f>
        <v>0</v>
      </c>
      <c r="X40" s="16">
        <f>Jan!X40+Feb!X40+Mar!X40</f>
        <v>3.5342922545999995</v>
      </c>
      <c r="Y40" s="16">
        <f>Jan!Y40+Feb!Y40+Mar!Y40</f>
        <v>3.5342922545999995</v>
      </c>
    </row>
    <row r="41" spans="1:25" ht="18" customHeight="1" x14ac:dyDescent="0.25">
      <c r="A41" s="13">
        <v>36</v>
      </c>
      <c r="B41" s="18" t="s">
        <v>68</v>
      </c>
      <c r="C41" s="23">
        <f>SUM(C24:C40)</f>
        <v>15390</v>
      </c>
      <c r="D41" s="15"/>
      <c r="E41" s="21">
        <f>SUM(E24:E40)</f>
        <v>578.53000000000009</v>
      </c>
      <c r="F41" s="21">
        <f t="shared" ref="F41:Y41" si="3">SUM(F24:F40)</f>
        <v>698.32561799999985</v>
      </c>
      <c r="G41" s="21">
        <f t="shared" si="3"/>
        <v>119.79561799999998</v>
      </c>
      <c r="H41" s="21">
        <f t="shared" si="3"/>
        <v>501.8</v>
      </c>
      <c r="I41" s="21">
        <f t="shared" si="3"/>
        <v>1118.6528447999999</v>
      </c>
      <c r="J41" s="21">
        <f t="shared" si="3"/>
        <v>616.85284479999996</v>
      </c>
      <c r="K41" s="21">
        <f t="shared" si="3"/>
        <v>1605.5458000000003</v>
      </c>
      <c r="L41" s="21">
        <f t="shared" si="3"/>
        <v>2788.8811137564003</v>
      </c>
      <c r="M41" s="21">
        <f t="shared" si="3"/>
        <v>1183.3353137564</v>
      </c>
      <c r="N41" s="21">
        <f t="shared" si="3"/>
        <v>0</v>
      </c>
      <c r="O41" s="21">
        <f t="shared" si="3"/>
        <v>0</v>
      </c>
      <c r="P41" s="21">
        <f t="shared" si="3"/>
        <v>0</v>
      </c>
      <c r="Q41" s="21">
        <f t="shared" si="3"/>
        <v>0</v>
      </c>
      <c r="R41" s="21">
        <f t="shared" si="3"/>
        <v>0</v>
      </c>
      <c r="S41" s="21">
        <f t="shared" si="3"/>
        <v>0</v>
      </c>
      <c r="T41" s="21">
        <f t="shared" si="3"/>
        <v>0</v>
      </c>
      <c r="U41" s="21">
        <f t="shared" si="3"/>
        <v>0</v>
      </c>
      <c r="V41" s="21">
        <f t="shared" si="3"/>
        <v>0</v>
      </c>
      <c r="W41" s="21">
        <f t="shared" si="3"/>
        <v>2107.3458000000001</v>
      </c>
      <c r="X41" s="21">
        <f t="shared" si="3"/>
        <v>3907.5339585563997</v>
      </c>
      <c r="Y41" s="21">
        <f t="shared" si="3"/>
        <v>1800.1881585564001</v>
      </c>
    </row>
    <row r="42" spans="1:25" ht="18.95" customHeight="1" x14ac:dyDescent="0.25">
      <c r="A42" s="13">
        <v>37</v>
      </c>
      <c r="B42" s="14" t="s">
        <v>69</v>
      </c>
      <c r="C42" s="13" t="s">
        <v>70</v>
      </c>
      <c r="D42" s="15"/>
      <c r="E42" s="16">
        <f>Jan!E42+Feb!E42+Mar!E42</f>
        <v>18.57</v>
      </c>
      <c r="F42" s="16">
        <f>Jan!F42+Feb!F42+Mar!F42</f>
        <v>15.730301000000001</v>
      </c>
      <c r="G42" s="16">
        <f>Jan!G42+Feb!G42+Mar!G42</f>
        <v>-2.8396990000000009</v>
      </c>
      <c r="H42" s="16">
        <f>Jan!H42+Feb!H42+Mar!H42</f>
        <v>29.9</v>
      </c>
      <c r="I42" s="16">
        <f>Jan!I42+Feb!I42+Mar!I42</f>
        <v>20.476168999999999</v>
      </c>
      <c r="J42" s="16">
        <f>Jan!J42+Feb!J42+Mar!J42</f>
        <v>-9.4238309999999998</v>
      </c>
      <c r="K42" s="16">
        <f>Jan!K42+Feb!K42+Mar!K42</f>
        <v>53.4816</v>
      </c>
      <c r="L42" s="16">
        <f>Jan!L42+Feb!L42+Mar!L42</f>
        <v>62.348216000000001</v>
      </c>
      <c r="M42" s="16">
        <f>Jan!M42+Feb!M42+Mar!M42</f>
        <v>8.8666159999999969</v>
      </c>
      <c r="N42" s="16">
        <f>Jan!N42+Feb!N42+Mar!N42</f>
        <v>0</v>
      </c>
      <c r="O42" s="16">
        <f>Jan!O42+Feb!O42+Mar!O42</f>
        <v>0</v>
      </c>
      <c r="P42" s="16">
        <f>Jan!P42+Feb!P42+Mar!P42</f>
        <v>0</v>
      </c>
      <c r="Q42" s="16">
        <f>Jan!Q42+Feb!Q42+Mar!Q42</f>
        <v>0</v>
      </c>
      <c r="R42" s="16">
        <f>Jan!R42+Feb!R42+Mar!R42</f>
        <v>0</v>
      </c>
      <c r="S42" s="16">
        <f>Jan!S42+Feb!S42+Mar!S42</f>
        <v>0</v>
      </c>
      <c r="T42" s="16">
        <f>Jan!T42+Feb!T42+Mar!T42</f>
        <v>0</v>
      </c>
      <c r="U42" s="16">
        <f>Jan!U42+Feb!U42+Mar!U42</f>
        <v>0</v>
      </c>
      <c r="V42" s="16">
        <f>Jan!V42+Feb!V42+Mar!V42</f>
        <v>0</v>
      </c>
      <c r="W42" s="16">
        <f>Jan!W42+Feb!W42+Mar!W42</f>
        <v>83.381599999999992</v>
      </c>
      <c r="X42" s="16">
        <f>Jan!X42+Feb!X42+Mar!X42</f>
        <v>82.824385000000007</v>
      </c>
      <c r="Y42" s="16">
        <f>Jan!Y42+Feb!Y42+Mar!Y42</f>
        <v>-0.55721500000000379</v>
      </c>
    </row>
    <row r="43" spans="1:25" ht="18.95" customHeight="1" x14ac:dyDescent="0.25">
      <c r="A43" s="13">
        <v>38</v>
      </c>
      <c r="B43" s="14" t="s">
        <v>71</v>
      </c>
      <c r="C43" s="13">
        <v>3766.6</v>
      </c>
      <c r="D43" s="15">
        <v>0.2334</v>
      </c>
      <c r="E43" s="16">
        <f>Jan!E43+Feb!E43+Mar!E43</f>
        <v>0</v>
      </c>
      <c r="F43" s="16">
        <f>Jan!F43+Feb!F43+Mar!F43</f>
        <v>205.03040569645947</v>
      </c>
      <c r="G43" s="16">
        <f>Jan!G43+Feb!G43+Mar!G43</f>
        <v>205.03040569645947</v>
      </c>
      <c r="H43" s="16">
        <f>Jan!H43+Feb!H43+Mar!H43</f>
        <v>0</v>
      </c>
      <c r="I43" s="16">
        <f>Jan!I43+Feb!I43+Mar!I43</f>
        <v>0</v>
      </c>
      <c r="J43" s="16">
        <f>Jan!J43+Feb!J43+Mar!J43</f>
        <v>0</v>
      </c>
      <c r="K43" s="16">
        <f>Jan!K43+Feb!K43+Mar!K43</f>
        <v>0</v>
      </c>
      <c r="L43" s="16">
        <f>Jan!L43+Feb!L43+Mar!L43</f>
        <v>977.34628195734263</v>
      </c>
      <c r="M43" s="16">
        <f>Jan!M43+Feb!M43+Mar!M43</f>
        <v>977.34628195734263</v>
      </c>
      <c r="N43" s="16">
        <f>Jan!N43+Feb!N43+Mar!N43</f>
        <v>0</v>
      </c>
      <c r="O43" s="16">
        <f>Jan!O43+Feb!O43+Mar!O43</f>
        <v>0</v>
      </c>
      <c r="P43" s="16">
        <f>Jan!P43+Feb!P43+Mar!P43</f>
        <v>0</v>
      </c>
      <c r="Q43" s="16">
        <f>Jan!Q43+Feb!Q43+Mar!Q43</f>
        <v>0</v>
      </c>
      <c r="R43" s="16">
        <f>Jan!R43+Feb!R43+Mar!R43</f>
        <v>0</v>
      </c>
      <c r="S43" s="16">
        <f>Jan!S43+Feb!S43+Mar!S43</f>
        <v>0</v>
      </c>
      <c r="T43" s="16">
        <f>Jan!T43+Feb!T43+Mar!T43</f>
        <v>0</v>
      </c>
      <c r="U43" s="16">
        <f>Jan!U43+Feb!U43+Mar!U43</f>
        <v>0</v>
      </c>
      <c r="V43" s="16">
        <f>Jan!V43+Feb!V43+Mar!V43</f>
        <v>0</v>
      </c>
      <c r="W43" s="16">
        <f>Jan!W43+Feb!W43+Mar!W43</f>
        <v>0</v>
      </c>
      <c r="X43" s="16">
        <f>Jan!X43+Feb!X43+Mar!X43</f>
        <v>977.34628195734263</v>
      </c>
      <c r="Y43" s="16">
        <f>Jan!Y43+Feb!Y43+Mar!Y43</f>
        <v>977.34628195734263</v>
      </c>
    </row>
    <row r="44" spans="1:25" ht="18.95" customHeight="1" x14ac:dyDescent="0.25">
      <c r="A44" s="13">
        <v>39</v>
      </c>
      <c r="B44" s="14" t="s">
        <v>72</v>
      </c>
      <c r="C44" s="13">
        <v>309.66000000000003</v>
      </c>
      <c r="D44" s="15">
        <v>0.2334</v>
      </c>
      <c r="E44" s="16">
        <f>Jan!E44+Feb!E44+Mar!E44</f>
        <v>43.71</v>
      </c>
      <c r="F44" s="16">
        <f>Jan!F44+Feb!F44+Mar!F44</f>
        <v>17.457276301855998</v>
      </c>
      <c r="G44" s="16">
        <f>Jan!G44+Feb!G44+Mar!G44</f>
        <v>-26.252723698144003</v>
      </c>
      <c r="H44" s="16">
        <f>Jan!H44+Feb!H44+Mar!H44</f>
        <v>0</v>
      </c>
      <c r="I44" s="16">
        <f>Jan!I44+Feb!I44+Mar!I44</f>
        <v>3.1969943814499997</v>
      </c>
      <c r="J44" s="16">
        <f>Jan!J44+Feb!J44+Mar!J44</f>
        <v>3.1969943814499997</v>
      </c>
      <c r="K44" s="16">
        <f>Jan!K44+Feb!K44+Mar!K44</f>
        <v>246.9615</v>
      </c>
      <c r="L44" s="16">
        <f>Jan!L44+Feb!L44+Mar!L44</f>
        <v>100.80496598250579</v>
      </c>
      <c r="M44" s="16">
        <f>Jan!M44+Feb!M44+Mar!M44</f>
        <v>-146.15653401749418</v>
      </c>
      <c r="N44" s="16">
        <f>Jan!N44+Feb!N44+Mar!N44</f>
        <v>0</v>
      </c>
      <c r="O44" s="16">
        <f>Jan!O44+Feb!O44+Mar!O44</f>
        <v>0</v>
      </c>
      <c r="P44" s="16">
        <f>Jan!P44+Feb!P44+Mar!P44</f>
        <v>0</v>
      </c>
      <c r="Q44" s="16">
        <f>Jan!Q44+Feb!Q44+Mar!Q44</f>
        <v>0</v>
      </c>
      <c r="R44" s="16">
        <f>Jan!R44+Feb!R44+Mar!R44</f>
        <v>0</v>
      </c>
      <c r="S44" s="16">
        <f>Jan!S44+Feb!S44+Mar!S44</f>
        <v>0</v>
      </c>
      <c r="T44" s="16">
        <f>Jan!T44+Feb!T44+Mar!T44</f>
        <v>0</v>
      </c>
      <c r="U44" s="16">
        <f>Jan!U44+Feb!U44+Mar!U44</f>
        <v>0</v>
      </c>
      <c r="V44" s="16">
        <f>Jan!V44+Feb!V44+Mar!V44</f>
        <v>0</v>
      </c>
      <c r="W44" s="16">
        <f>Jan!W44+Feb!W44+Mar!W44</f>
        <v>246.9615</v>
      </c>
      <c r="X44" s="16">
        <f>Jan!X44+Feb!X44+Mar!X44</f>
        <v>104.00196036395579</v>
      </c>
      <c r="Y44" s="16">
        <f>Jan!Y44+Feb!Y44+Mar!Y44</f>
        <v>-142.95953963604418</v>
      </c>
    </row>
    <row r="45" spans="1:25" ht="18.95" customHeight="1" x14ac:dyDescent="0.25">
      <c r="A45" s="13">
        <v>40</v>
      </c>
      <c r="B45" s="14" t="s">
        <v>73</v>
      </c>
      <c r="C45" s="13">
        <v>2466.4299999999998</v>
      </c>
      <c r="D45" s="15">
        <v>0.2334</v>
      </c>
      <c r="E45" s="16">
        <f>Jan!E45+Feb!E45+Mar!E45</f>
        <v>10.79</v>
      </c>
      <c r="F45" s="16">
        <f>Jan!F45+Feb!F45+Mar!F45</f>
        <v>308.33946165899999</v>
      </c>
      <c r="G45" s="16">
        <f>Jan!G45+Feb!G45+Mar!G45</f>
        <v>297.54946165899997</v>
      </c>
      <c r="H45" s="16">
        <f>Jan!H45+Feb!H45+Mar!H45</f>
        <v>0</v>
      </c>
      <c r="I45" s="16">
        <f>Jan!I45+Feb!I45+Mar!I45</f>
        <v>2.6767989200000002E-2</v>
      </c>
      <c r="J45" s="16">
        <f>Jan!J45+Feb!J45+Mar!J45</f>
        <v>2.6767989200000002E-2</v>
      </c>
      <c r="K45" s="16">
        <f>Jan!K45+Feb!K45+Mar!K45</f>
        <v>48.555000000000007</v>
      </c>
      <c r="L45" s="16">
        <f>Jan!L45+Feb!L45+Mar!L45</f>
        <v>1324.2519453821662</v>
      </c>
      <c r="M45" s="16">
        <f>Jan!M45+Feb!M45+Mar!M45</f>
        <v>1275.6969453821662</v>
      </c>
      <c r="N45" s="16">
        <f>Jan!N45+Feb!N45+Mar!N45</f>
        <v>0</v>
      </c>
      <c r="O45" s="16">
        <f>Jan!O45+Feb!O45+Mar!O45</f>
        <v>0</v>
      </c>
      <c r="P45" s="16">
        <f>Jan!P45+Feb!P45+Mar!P45</f>
        <v>0</v>
      </c>
      <c r="Q45" s="16">
        <f>Jan!Q45+Feb!Q45+Mar!Q45</f>
        <v>0</v>
      </c>
      <c r="R45" s="16">
        <f>Jan!R45+Feb!R45+Mar!R45</f>
        <v>0</v>
      </c>
      <c r="S45" s="16">
        <f>Jan!S45+Feb!S45+Mar!S45</f>
        <v>0</v>
      </c>
      <c r="T45" s="16">
        <f>Jan!T45+Feb!T45+Mar!T45</f>
        <v>0</v>
      </c>
      <c r="U45" s="16">
        <f>Jan!U45+Feb!U45+Mar!U45</f>
        <v>0</v>
      </c>
      <c r="V45" s="16">
        <f>Jan!V45+Feb!V45+Mar!V45</f>
        <v>0</v>
      </c>
      <c r="W45" s="16">
        <f>Jan!W45+Feb!W45+Mar!W45</f>
        <v>48.555000000000007</v>
      </c>
      <c r="X45" s="16">
        <f>Jan!X45+Feb!X45+Mar!X45</f>
        <v>1324.2787133713664</v>
      </c>
      <c r="Y45" s="16">
        <f>Jan!Y45+Feb!Y45+Mar!Y45</f>
        <v>1275.7237133713661</v>
      </c>
    </row>
    <row r="46" spans="1:25" ht="18.95" customHeight="1" x14ac:dyDescent="0.25">
      <c r="A46" s="13">
        <v>41</v>
      </c>
      <c r="B46" s="14" t="s">
        <v>74</v>
      </c>
      <c r="C46" s="13">
        <v>39</v>
      </c>
      <c r="D46" s="15">
        <v>0.2334</v>
      </c>
      <c r="E46" s="16">
        <f>Jan!E46+Feb!E46+Mar!E46</f>
        <v>0</v>
      </c>
      <c r="F46" s="16">
        <f>Jan!F46+Feb!F46+Mar!F46</f>
        <v>3.4882752654</v>
      </c>
      <c r="G46" s="16">
        <f>Jan!G46+Feb!G46+Mar!G46</f>
        <v>3.4882752654</v>
      </c>
      <c r="H46" s="16">
        <f>Jan!H46+Feb!H46+Mar!H46</f>
        <v>0</v>
      </c>
      <c r="I46" s="16">
        <f>Jan!I46+Feb!I46+Mar!I46</f>
        <v>0</v>
      </c>
      <c r="J46" s="16">
        <f>Jan!J46+Feb!J46+Mar!J46</f>
        <v>0</v>
      </c>
      <c r="K46" s="16">
        <f>Jan!K46+Feb!K46+Mar!K46</f>
        <v>0</v>
      </c>
      <c r="L46" s="16">
        <f>Jan!L46+Feb!L46+Mar!L46</f>
        <v>37.388520583200005</v>
      </c>
      <c r="M46" s="16">
        <f>Jan!M46+Feb!M46+Mar!M46</f>
        <v>37.388520583200005</v>
      </c>
      <c r="N46" s="16">
        <f>Jan!N46+Feb!N46+Mar!N46</f>
        <v>0</v>
      </c>
      <c r="O46" s="16">
        <f>Jan!O46+Feb!O46+Mar!O46</f>
        <v>0</v>
      </c>
      <c r="P46" s="16">
        <f>Jan!P46+Feb!P46+Mar!P46</f>
        <v>0</v>
      </c>
      <c r="Q46" s="16">
        <f>Jan!Q46+Feb!Q46+Mar!Q46</f>
        <v>0</v>
      </c>
      <c r="R46" s="16">
        <f>Jan!R46+Feb!R46+Mar!R46</f>
        <v>0</v>
      </c>
      <c r="S46" s="16">
        <f>Jan!S46+Feb!S46+Mar!S46</f>
        <v>0</v>
      </c>
      <c r="T46" s="16">
        <f>Jan!T46+Feb!T46+Mar!T46</f>
        <v>0</v>
      </c>
      <c r="U46" s="16">
        <f>Jan!U46+Feb!U46+Mar!U46</f>
        <v>0</v>
      </c>
      <c r="V46" s="16">
        <f>Jan!V46+Feb!V46+Mar!V46</f>
        <v>0</v>
      </c>
      <c r="W46" s="16">
        <f>Jan!W46+Feb!W46+Mar!W46</f>
        <v>0</v>
      </c>
      <c r="X46" s="16">
        <f>Jan!X46+Feb!X46+Mar!X46</f>
        <v>37.388520583200005</v>
      </c>
      <c r="Y46" s="16">
        <f>Jan!Y46+Feb!Y46+Mar!Y46</f>
        <v>37.388520583200005</v>
      </c>
    </row>
    <row r="47" spans="1:25" ht="18.95" customHeight="1" x14ac:dyDescent="0.25">
      <c r="A47" s="13">
        <v>42</v>
      </c>
      <c r="B47" s="14" t="s">
        <v>75</v>
      </c>
      <c r="C47" s="13">
        <v>1250</v>
      </c>
      <c r="D47" s="15">
        <v>0.2334</v>
      </c>
      <c r="E47" s="16">
        <f>Jan!E47+Feb!E47+Mar!E47</f>
        <v>0</v>
      </c>
      <c r="F47" s="16">
        <f>Jan!F47+Feb!F47+Mar!F47</f>
        <v>183.7380813666</v>
      </c>
      <c r="G47" s="16">
        <f>Jan!G47+Feb!G47+Mar!G47</f>
        <v>183.7380813666</v>
      </c>
      <c r="H47" s="16">
        <f>Jan!H47+Feb!H47+Mar!H47</f>
        <v>0</v>
      </c>
      <c r="I47" s="16">
        <f>Jan!I47+Feb!I47+Mar!I47</f>
        <v>0</v>
      </c>
      <c r="J47" s="16">
        <f>Jan!J47+Feb!J47+Mar!J47</f>
        <v>0</v>
      </c>
      <c r="K47" s="16">
        <f>Jan!K47+Feb!K47+Mar!K47</f>
        <v>0</v>
      </c>
      <c r="L47" s="16">
        <f>Jan!L47+Feb!L47+Mar!L47</f>
        <v>820.66290234119992</v>
      </c>
      <c r="M47" s="16">
        <f>Jan!M47+Feb!M47+Mar!M47</f>
        <v>820.66290234119992</v>
      </c>
      <c r="N47" s="16">
        <f>Jan!N47+Feb!N47+Mar!N47</f>
        <v>0</v>
      </c>
      <c r="O47" s="16">
        <f>Jan!O47+Feb!O47+Mar!O47</f>
        <v>0</v>
      </c>
      <c r="P47" s="16">
        <f>Jan!P47+Feb!P47+Mar!P47</f>
        <v>0</v>
      </c>
      <c r="Q47" s="16">
        <f>Jan!Q47+Feb!Q47+Mar!Q47</f>
        <v>0</v>
      </c>
      <c r="R47" s="16">
        <f>Jan!R47+Feb!R47+Mar!R47</f>
        <v>0</v>
      </c>
      <c r="S47" s="16">
        <f>Jan!S47+Feb!S47+Mar!S47</f>
        <v>0</v>
      </c>
      <c r="T47" s="16">
        <f>Jan!T47+Feb!T47+Mar!T47</f>
        <v>0</v>
      </c>
      <c r="U47" s="16">
        <f>Jan!U47+Feb!U47+Mar!U47</f>
        <v>0</v>
      </c>
      <c r="V47" s="16">
        <f>Jan!V47+Feb!V47+Mar!V47</f>
        <v>0</v>
      </c>
      <c r="W47" s="16">
        <f>Jan!W47+Feb!W47+Mar!W47</f>
        <v>0</v>
      </c>
      <c r="X47" s="16">
        <f>Jan!X47+Feb!X47+Mar!X47</f>
        <v>820.66290234119992</v>
      </c>
      <c r="Y47" s="16">
        <f>Jan!Y47+Feb!Y47+Mar!Y47</f>
        <v>820.66290234119992</v>
      </c>
    </row>
    <row r="48" spans="1:25" ht="18.95" customHeight="1" x14ac:dyDescent="0.25">
      <c r="A48" s="13">
        <v>43</v>
      </c>
      <c r="B48" s="18" t="s">
        <v>76</v>
      </c>
      <c r="C48" s="19">
        <f>SUM(C43:C47)</f>
        <v>7831.69</v>
      </c>
      <c r="D48" s="15"/>
      <c r="E48" s="21">
        <f>SUM(E43:E47)</f>
        <v>54.5</v>
      </c>
      <c r="F48" s="21">
        <f t="shared" ref="F48:Y48" si="4">SUM(F43:F47)</f>
        <v>718.05350028931548</v>
      </c>
      <c r="G48" s="21">
        <f t="shared" si="4"/>
        <v>663.55350028931548</v>
      </c>
      <c r="H48" s="21">
        <f t="shared" si="4"/>
        <v>0</v>
      </c>
      <c r="I48" s="21">
        <f t="shared" si="4"/>
        <v>3.2237623706499998</v>
      </c>
      <c r="J48" s="21">
        <f t="shared" si="4"/>
        <v>3.2237623706499998</v>
      </c>
      <c r="K48" s="21">
        <f t="shared" si="4"/>
        <v>295.51650000000001</v>
      </c>
      <c r="L48" s="21">
        <f t="shared" si="4"/>
        <v>3260.4546162464148</v>
      </c>
      <c r="M48" s="21">
        <f t="shared" si="4"/>
        <v>2964.9381162464142</v>
      </c>
      <c r="N48" s="21">
        <f t="shared" si="4"/>
        <v>0</v>
      </c>
      <c r="O48" s="21">
        <f t="shared" si="4"/>
        <v>0</v>
      </c>
      <c r="P48" s="21">
        <f t="shared" si="4"/>
        <v>0</v>
      </c>
      <c r="Q48" s="21">
        <f t="shared" si="4"/>
        <v>0</v>
      </c>
      <c r="R48" s="21">
        <f t="shared" si="4"/>
        <v>0</v>
      </c>
      <c r="S48" s="21">
        <f t="shared" si="4"/>
        <v>0</v>
      </c>
      <c r="T48" s="21">
        <f t="shared" si="4"/>
        <v>0</v>
      </c>
      <c r="U48" s="21">
        <f t="shared" si="4"/>
        <v>0</v>
      </c>
      <c r="V48" s="21">
        <f t="shared" si="4"/>
        <v>0</v>
      </c>
      <c r="W48" s="21">
        <f t="shared" si="4"/>
        <v>295.51650000000001</v>
      </c>
      <c r="X48" s="21">
        <f t="shared" si="4"/>
        <v>3263.6783786170645</v>
      </c>
      <c r="Y48" s="21">
        <f t="shared" si="4"/>
        <v>2968.1618786170648</v>
      </c>
    </row>
    <row r="49" spans="1:25" ht="18.95" customHeight="1" x14ac:dyDescent="0.25">
      <c r="A49" s="13">
        <v>44</v>
      </c>
      <c r="B49" s="14" t="s">
        <v>77</v>
      </c>
      <c r="C49" s="13">
        <v>216</v>
      </c>
      <c r="D49" s="15">
        <v>0.2334</v>
      </c>
      <c r="E49" s="16">
        <f>Jan!E49+Feb!E49+Mar!E49</f>
        <v>31.22</v>
      </c>
      <c r="F49" s="16">
        <f>Jan!F49+Feb!F49+Mar!F49</f>
        <v>-0.43974399080000004</v>
      </c>
      <c r="G49" s="16">
        <f>Jan!G49+Feb!G49+Mar!G49</f>
        <v>-31.659743990799999</v>
      </c>
      <c r="H49" s="16">
        <f>Jan!H49+Feb!H49+Mar!H49</f>
        <v>14.599999999999998</v>
      </c>
      <c r="I49" s="16">
        <f>Jan!I49+Feb!I49+Mar!I49</f>
        <v>18.105145355399998</v>
      </c>
      <c r="J49" s="16">
        <f>Jan!J49+Feb!J49+Mar!J49</f>
        <v>3.5051453554000007</v>
      </c>
      <c r="K49" s="16">
        <f>Jan!K49+Feb!K49+Mar!K49</f>
        <v>77.425599999999989</v>
      </c>
      <c r="L49" s="16">
        <f>Jan!L49+Feb!L49+Mar!L49</f>
        <v>3.9039999999999999E-3</v>
      </c>
      <c r="M49" s="16">
        <f>Jan!M49+Feb!M49+Mar!M49</f>
        <v>-77.421695999999997</v>
      </c>
      <c r="N49" s="16">
        <f>Jan!N49+Feb!N49+Mar!N49</f>
        <v>0</v>
      </c>
      <c r="O49" s="16">
        <f>Jan!O49+Feb!O49+Mar!O49</f>
        <v>0</v>
      </c>
      <c r="P49" s="16">
        <f>Jan!P49+Feb!P49+Mar!P49</f>
        <v>0</v>
      </c>
      <c r="Q49" s="16">
        <f>Jan!Q49+Feb!Q49+Mar!Q49</f>
        <v>0</v>
      </c>
      <c r="R49" s="16">
        <f>Jan!R49+Feb!R49+Mar!R49</f>
        <v>0</v>
      </c>
      <c r="S49" s="16">
        <f>Jan!S49+Feb!S49+Mar!S49</f>
        <v>0</v>
      </c>
      <c r="T49" s="16">
        <f>Jan!T49+Feb!T49+Mar!T49</f>
        <v>0</v>
      </c>
      <c r="U49" s="16">
        <f>Jan!U49+Feb!U49+Mar!U49</f>
        <v>0</v>
      </c>
      <c r="V49" s="16">
        <f>Jan!V49+Feb!V49+Mar!V49</f>
        <v>0</v>
      </c>
      <c r="W49" s="16">
        <f>Jan!W49+Feb!W49+Mar!W49</f>
        <v>92.025599999999997</v>
      </c>
      <c r="X49" s="16">
        <f>Jan!X49+Feb!X49+Mar!X49</f>
        <v>18.1090493554</v>
      </c>
      <c r="Y49" s="16">
        <f>Jan!Y49+Feb!Y49+Mar!Y49</f>
        <v>-73.916550644599994</v>
      </c>
    </row>
    <row r="50" spans="1:25" ht="25.5" x14ac:dyDescent="0.25">
      <c r="A50" s="13">
        <v>45</v>
      </c>
      <c r="B50" s="14" t="s">
        <v>78</v>
      </c>
      <c r="C50" s="13">
        <v>1240</v>
      </c>
      <c r="D50" s="15">
        <v>4.3400000000000001E-2</v>
      </c>
      <c r="E50" s="16">
        <f>Jan!E50+Feb!E50+Mar!E50</f>
        <v>97.92</v>
      </c>
      <c r="F50" s="16">
        <f>Jan!F50+Feb!F50+Mar!F50</f>
        <v>110.27810299999999</v>
      </c>
      <c r="G50" s="16">
        <f>Jan!G50+Feb!G50+Mar!G50</f>
        <v>12.358103</v>
      </c>
      <c r="H50" s="16">
        <f>Jan!H50+Feb!H50+Mar!H50</f>
        <v>157.75</v>
      </c>
      <c r="I50" s="16">
        <f>Jan!I50+Feb!I50+Mar!I50</f>
        <v>160.07446900000002</v>
      </c>
      <c r="J50" s="16">
        <f>Jan!J50+Feb!J50+Mar!J50</f>
        <v>2.3244690000000006</v>
      </c>
      <c r="K50" s="16">
        <f>Jan!K50+Feb!K50+Mar!K50</f>
        <v>220.32</v>
      </c>
      <c r="L50" s="16">
        <f>Jan!L50+Feb!L50+Mar!L50</f>
        <v>264.70193599999999</v>
      </c>
      <c r="M50" s="16">
        <f>Jan!M50+Feb!M50+Mar!M50</f>
        <v>44.38193600000001</v>
      </c>
      <c r="N50" s="16">
        <f>Jan!N50+Feb!N50+Mar!N50</f>
        <v>0</v>
      </c>
      <c r="O50" s="16">
        <f>Jan!O50+Feb!O50+Mar!O50</f>
        <v>0</v>
      </c>
      <c r="P50" s="16">
        <f>Jan!P50+Feb!P50+Mar!P50</f>
        <v>0</v>
      </c>
      <c r="Q50" s="16">
        <f>Jan!Q50+Feb!Q50+Mar!Q50</f>
        <v>0</v>
      </c>
      <c r="R50" s="16">
        <f>Jan!R50+Feb!R50+Mar!R50</f>
        <v>0</v>
      </c>
      <c r="S50" s="16">
        <f>Jan!S50+Feb!S50+Mar!S50</f>
        <v>0</v>
      </c>
      <c r="T50" s="16">
        <f>Jan!T50+Feb!T50+Mar!T50</f>
        <v>0</v>
      </c>
      <c r="U50" s="16">
        <f>Jan!U50+Feb!U50+Mar!U50</f>
        <v>0</v>
      </c>
      <c r="V50" s="16">
        <f>Jan!V50+Feb!V50+Mar!V50</f>
        <v>0</v>
      </c>
      <c r="W50" s="16">
        <f>Jan!W50+Feb!W50+Mar!W50</f>
        <v>378.07000000000005</v>
      </c>
      <c r="X50" s="16">
        <f>Jan!X50+Feb!X50+Mar!X50</f>
        <v>424.77640500000007</v>
      </c>
      <c r="Y50" s="16">
        <f>Jan!Y50+Feb!Y50+Mar!Y50</f>
        <v>46.706405000000011</v>
      </c>
    </row>
    <row r="51" spans="1:25" ht="18.95" customHeight="1" x14ac:dyDescent="0.25">
      <c r="A51" s="13">
        <v>46</v>
      </c>
      <c r="B51" s="14" t="s">
        <v>109</v>
      </c>
      <c r="C51" s="13">
        <v>350</v>
      </c>
      <c r="D51" s="15"/>
      <c r="E51" s="16">
        <f>Feb!E51+Mar!E51</f>
        <v>0</v>
      </c>
      <c r="F51" s="16">
        <f>Feb!F51+Mar!F51</f>
        <v>110.811994</v>
      </c>
      <c r="G51" s="16">
        <f>Feb!G51+Mar!G51</f>
        <v>110.811994</v>
      </c>
      <c r="H51" s="16">
        <f>Feb!H51+Mar!H51</f>
        <v>0</v>
      </c>
      <c r="I51" s="16">
        <f>Feb!I51+Mar!I51</f>
        <v>189.127602</v>
      </c>
      <c r="J51" s="16">
        <f>Feb!J51+Mar!J51</f>
        <v>189.127602</v>
      </c>
      <c r="K51" s="16">
        <f>Feb!K51+Mar!K51</f>
        <v>0</v>
      </c>
      <c r="L51" s="16">
        <f>Feb!L51+Mar!L51</f>
        <v>250.29371800000001</v>
      </c>
      <c r="M51" s="16">
        <f>Feb!M51+Mar!M51</f>
        <v>250.29371800000001</v>
      </c>
      <c r="N51" s="16">
        <f>Feb!N51+Mar!N51</f>
        <v>0</v>
      </c>
      <c r="O51" s="16">
        <f>Feb!O51+Mar!O51</f>
        <v>0</v>
      </c>
      <c r="P51" s="16">
        <f>Feb!P51+Mar!P51</f>
        <v>0</v>
      </c>
      <c r="Q51" s="16">
        <f>Feb!Q51+Mar!Q51</f>
        <v>0</v>
      </c>
      <c r="R51" s="16">
        <f>Feb!R51+Mar!R51</f>
        <v>0</v>
      </c>
      <c r="S51" s="16">
        <f>Feb!S51+Mar!S51</f>
        <v>0</v>
      </c>
      <c r="T51" s="16">
        <f>Feb!T51+Mar!T51</f>
        <v>0</v>
      </c>
      <c r="U51" s="16">
        <f>Feb!U51+Mar!U51</f>
        <v>0</v>
      </c>
      <c r="V51" s="16">
        <f>Feb!V51+Mar!V51</f>
        <v>0</v>
      </c>
      <c r="W51" s="16">
        <f>Feb!W51+Mar!W51</f>
        <v>0</v>
      </c>
      <c r="X51" s="16">
        <f>Feb!X51+Mar!X51</f>
        <v>439.42132000000004</v>
      </c>
      <c r="Y51" s="16">
        <f>Feb!Y51+Mar!Y51</f>
        <v>439.42132000000004</v>
      </c>
    </row>
    <row r="52" spans="1:25" ht="18.95" customHeight="1" x14ac:dyDescent="0.25">
      <c r="A52" s="13">
        <v>47</v>
      </c>
      <c r="B52" s="14" t="s">
        <v>110</v>
      </c>
      <c r="C52" s="13">
        <v>150</v>
      </c>
      <c r="D52" s="15"/>
      <c r="E52" s="16">
        <f>Feb!E52+Mar!E52</f>
        <v>0</v>
      </c>
      <c r="F52" s="16">
        <f>Feb!F52+Mar!F52</f>
        <v>18.485279999999999</v>
      </c>
      <c r="G52" s="16">
        <f>Feb!G52+Mar!G52</f>
        <v>18.485279999999999</v>
      </c>
      <c r="H52" s="16">
        <f>Feb!H52+Mar!H52</f>
        <v>0</v>
      </c>
      <c r="I52" s="16">
        <f>Feb!I52+Mar!I52</f>
        <v>0</v>
      </c>
      <c r="J52" s="16">
        <f>Feb!J52+Mar!J52</f>
        <v>0</v>
      </c>
      <c r="K52" s="16">
        <f>Feb!K52+Mar!K52</f>
        <v>0</v>
      </c>
      <c r="L52" s="16">
        <f>Feb!L52+Mar!L52</f>
        <v>131.430341</v>
      </c>
      <c r="M52" s="16">
        <f>Feb!M52+Mar!M52</f>
        <v>131.430341</v>
      </c>
      <c r="N52" s="16">
        <f>Feb!N52+Mar!N52</f>
        <v>0</v>
      </c>
      <c r="O52" s="16">
        <f>Feb!O52+Mar!O52</f>
        <v>0</v>
      </c>
      <c r="P52" s="16">
        <f>Feb!P52+Mar!P52</f>
        <v>0</v>
      </c>
      <c r="Q52" s="16">
        <f>Feb!Q52+Mar!Q52</f>
        <v>0</v>
      </c>
      <c r="R52" s="16">
        <f>Feb!R52+Mar!R52</f>
        <v>0</v>
      </c>
      <c r="S52" s="16">
        <f>Feb!S52+Mar!S52</f>
        <v>0</v>
      </c>
      <c r="T52" s="16">
        <f>Feb!T52+Mar!T52</f>
        <v>0</v>
      </c>
      <c r="U52" s="16">
        <f>Feb!U52+Mar!U52</f>
        <v>0</v>
      </c>
      <c r="V52" s="16">
        <f>Feb!V52+Mar!V52</f>
        <v>0</v>
      </c>
      <c r="W52" s="16">
        <f>Feb!W52+Mar!W52</f>
        <v>0</v>
      </c>
      <c r="X52" s="16">
        <f>Feb!X52+Mar!X52</f>
        <v>131.430341</v>
      </c>
      <c r="Y52" s="16">
        <f>Feb!Y52+Mar!Y52</f>
        <v>131.430341</v>
      </c>
    </row>
    <row r="53" spans="1:25" ht="18.95" customHeight="1" x14ac:dyDescent="0.25">
      <c r="A53" s="13">
        <v>48</v>
      </c>
      <c r="B53" s="14" t="s">
        <v>112</v>
      </c>
      <c r="C53" s="13">
        <v>125</v>
      </c>
      <c r="D53" s="15"/>
      <c r="E53" s="16">
        <f>Mar!E53</f>
        <v>0</v>
      </c>
      <c r="F53" s="16">
        <f>Mar!F53</f>
        <v>15.404400000000001</v>
      </c>
      <c r="G53" s="16">
        <f>Mar!G53</f>
        <v>15.404400000000001</v>
      </c>
      <c r="H53" s="16">
        <f>Mar!H53</f>
        <v>0</v>
      </c>
      <c r="I53" s="16">
        <f>Mar!I53</f>
        <v>34.382621</v>
      </c>
      <c r="J53" s="16">
        <f>Mar!J53</f>
        <v>34.382621</v>
      </c>
      <c r="K53" s="16">
        <f>Mar!K53</f>
        <v>0</v>
      </c>
      <c r="L53" s="16">
        <f>Mar!L53</f>
        <v>82.413539999999998</v>
      </c>
      <c r="M53" s="16">
        <f>Mar!M53</f>
        <v>82.413539999999998</v>
      </c>
      <c r="N53" s="16">
        <f>Mar!N53</f>
        <v>0</v>
      </c>
      <c r="O53" s="16">
        <f>Mar!O53</f>
        <v>0</v>
      </c>
      <c r="P53" s="16">
        <f>Mar!P53</f>
        <v>0</v>
      </c>
      <c r="Q53" s="16">
        <f>Mar!Q53</f>
        <v>0</v>
      </c>
      <c r="R53" s="16">
        <f>Mar!R53</f>
        <v>0</v>
      </c>
      <c r="S53" s="16">
        <f>Mar!S53</f>
        <v>0</v>
      </c>
      <c r="T53" s="16">
        <f>Mar!T53</f>
        <v>0</v>
      </c>
      <c r="U53" s="16">
        <f>Mar!U53</f>
        <v>0</v>
      </c>
      <c r="V53" s="16">
        <f>Mar!V53</f>
        <v>0</v>
      </c>
      <c r="W53" s="16">
        <f>Mar!W53</f>
        <v>0</v>
      </c>
      <c r="X53" s="16">
        <f>Mar!X53</f>
        <v>116.796161</v>
      </c>
      <c r="Y53" s="16">
        <f>Mar!Y53</f>
        <v>116.796161</v>
      </c>
    </row>
    <row r="54" spans="1:25" ht="18.95" customHeight="1" x14ac:dyDescent="0.25">
      <c r="A54" s="13">
        <v>49</v>
      </c>
      <c r="B54" s="14" t="s">
        <v>79</v>
      </c>
      <c r="C54" s="13">
        <v>1600</v>
      </c>
      <c r="D54" s="15">
        <v>0.21006</v>
      </c>
      <c r="E54" s="16">
        <f>Jan!E51+Feb!E53+Mar!E54</f>
        <v>663.1</v>
      </c>
      <c r="F54" s="16">
        <f>Jan!F51+Feb!F53+Mar!F54</f>
        <v>319.09794479999999</v>
      </c>
      <c r="G54" s="16">
        <f>Jan!G51+Feb!G53+Mar!G54</f>
        <v>-344.00205520000003</v>
      </c>
      <c r="H54" s="16">
        <f>Jan!H51+Feb!H53+Mar!H54</f>
        <v>1039.3250000000003</v>
      </c>
      <c r="I54" s="16">
        <f>Jan!I51+Feb!I53+Mar!I54</f>
        <v>521.65931581320001</v>
      </c>
      <c r="J54" s="16">
        <f>Jan!J51+Feb!J53+Mar!J54</f>
        <v>-517.66568418680015</v>
      </c>
      <c r="K54" s="16">
        <f>Jan!K51+Feb!K53+Mar!K54</f>
        <v>2082.134</v>
      </c>
      <c r="L54" s="16">
        <f>Jan!L51+Feb!L53+Mar!L54</f>
        <v>1001.9675466720001</v>
      </c>
      <c r="M54" s="16">
        <f>Jan!M51+Feb!M53+Mar!M54</f>
        <v>-1080.166453328</v>
      </c>
      <c r="N54" s="16">
        <f>Jan!N51+Feb!N53+Mar!N54</f>
        <v>0</v>
      </c>
      <c r="O54" s="16">
        <f>Jan!O51+Feb!O53+Mar!O54</f>
        <v>0</v>
      </c>
      <c r="P54" s="16">
        <f>Jan!P51+Feb!P53+Mar!P54</f>
        <v>0</v>
      </c>
      <c r="Q54" s="16">
        <f>Jan!Q51+Feb!Q53+Mar!Q54</f>
        <v>0</v>
      </c>
      <c r="R54" s="16">
        <f>Jan!R51+Feb!R53+Mar!R54</f>
        <v>0</v>
      </c>
      <c r="S54" s="16">
        <f>Jan!S51+Feb!S53+Mar!S54</f>
        <v>0</v>
      </c>
      <c r="T54" s="16">
        <f>Jan!T51+Feb!T53+Mar!T54</f>
        <v>0</v>
      </c>
      <c r="U54" s="16">
        <f>Jan!U51+Feb!U53+Mar!U54</f>
        <v>0</v>
      </c>
      <c r="V54" s="16">
        <f>Jan!V51+Feb!V53+Mar!V54</f>
        <v>0</v>
      </c>
      <c r="W54" s="16">
        <f>Jan!W51+Feb!W53+Mar!W54</f>
        <v>3121.4590000000003</v>
      </c>
      <c r="X54" s="16">
        <f>Jan!X51+Feb!X53+Mar!X54</f>
        <v>1523.6268624852</v>
      </c>
      <c r="Y54" s="16">
        <f>Jan!Y51+Feb!Y53+Mar!Y54</f>
        <v>-1597.8321375148003</v>
      </c>
    </row>
    <row r="55" spans="1:25" ht="18.95" customHeight="1" x14ac:dyDescent="0.25">
      <c r="A55" s="13">
        <v>50</v>
      </c>
      <c r="B55" s="14" t="s">
        <v>111</v>
      </c>
      <c r="C55" s="13">
        <v>800</v>
      </c>
      <c r="D55" s="15"/>
      <c r="E55" s="16">
        <f>Mar!E55</f>
        <v>0</v>
      </c>
      <c r="F55" s="16">
        <f>Mar!F55</f>
        <v>27.342571931999998</v>
      </c>
      <c r="G55" s="16">
        <f>Mar!G55</f>
        <v>27.342571931999998</v>
      </c>
      <c r="H55" s="16">
        <f>Mar!H55</f>
        <v>0</v>
      </c>
      <c r="I55" s="16">
        <f>Mar!I55</f>
        <v>39.095287024800001</v>
      </c>
      <c r="J55" s="16">
        <f>Mar!J55</f>
        <v>39.095287024800001</v>
      </c>
      <c r="K55" s="16">
        <f>Mar!K55</f>
        <v>0</v>
      </c>
      <c r="L55" s="16">
        <f>Mar!L55</f>
        <v>85.855675819799998</v>
      </c>
      <c r="M55" s="16">
        <f>Mar!M55</f>
        <v>85.855675819799998</v>
      </c>
      <c r="N55" s="16">
        <f>Mar!N55</f>
        <v>0</v>
      </c>
      <c r="O55" s="16">
        <f>Mar!O55</f>
        <v>0</v>
      </c>
      <c r="P55" s="16">
        <f>Mar!P55</f>
        <v>0</v>
      </c>
      <c r="Q55" s="16">
        <f>Mar!Q55</f>
        <v>0</v>
      </c>
      <c r="R55" s="16">
        <f>Mar!R55</f>
        <v>0</v>
      </c>
      <c r="S55" s="16">
        <f>Mar!S55</f>
        <v>0</v>
      </c>
      <c r="T55" s="16">
        <f>Mar!T55</f>
        <v>0</v>
      </c>
      <c r="U55" s="16">
        <f>Mar!U55</f>
        <v>0</v>
      </c>
      <c r="V55" s="16">
        <f>Mar!V55</f>
        <v>0</v>
      </c>
      <c r="W55" s="16">
        <f>Mar!W55</f>
        <v>0</v>
      </c>
      <c r="X55" s="16">
        <f>Mar!X55</f>
        <v>124.9509628446</v>
      </c>
      <c r="Y55" s="16">
        <f>Mar!Y55</f>
        <v>124.9509628446</v>
      </c>
    </row>
    <row r="56" spans="1:25" ht="18.95" customHeight="1" x14ac:dyDescent="0.25">
      <c r="A56" s="13">
        <v>51</v>
      </c>
      <c r="B56" s="14" t="s">
        <v>80</v>
      </c>
      <c r="C56" s="13">
        <v>1040</v>
      </c>
      <c r="D56" s="15">
        <v>0.2334</v>
      </c>
      <c r="E56" s="16">
        <f>Jan!E52+Feb!E54+Mar!E56</f>
        <v>384.8766</v>
      </c>
      <c r="F56" s="16">
        <f>Jan!F52+Feb!F54+Mar!F56</f>
        <v>280.43220000000002</v>
      </c>
      <c r="G56" s="16">
        <f>Jan!G52+Feb!G54+Mar!G56</f>
        <v>-104.44440000000002</v>
      </c>
      <c r="H56" s="16">
        <f>Jan!H52+Feb!H54+Mar!H56</f>
        <v>447.87500000000006</v>
      </c>
      <c r="I56" s="16">
        <f>Jan!I52+Feb!I54+Mar!I56</f>
        <v>416.9112907878</v>
      </c>
      <c r="J56" s="16">
        <f>Jan!J52+Feb!J54+Mar!J56</f>
        <v>-30.963709212200072</v>
      </c>
      <c r="K56" s="16">
        <f>Jan!K52+Feb!K54+Mar!K56</f>
        <v>1062.2594159999999</v>
      </c>
      <c r="L56" s="16">
        <f>Jan!L52+Feb!L54+Mar!L56</f>
        <v>928.43317531980006</v>
      </c>
      <c r="M56" s="16">
        <f>Jan!M52+Feb!M54+Mar!M56</f>
        <v>-133.82624068019987</v>
      </c>
      <c r="N56" s="16">
        <f>Jan!N52+Feb!N54+Mar!N56</f>
        <v>0</v>
      </c>
      <c r="O56" s="16">
        <f>Jan!O52+Feb!O54+Mar!O56</f>
        <v>0</v>
      </c>
      <c r="P56" s="16">
        <f>Jan!P52+Feb!P54+Mar!P56</f>
        <v>0</v>
      </c>
      <c r="Q56" s="16">
        <f>Jan!Q52+Feb!Q54+Mar!Q56</f>
        <v>0</v>
      </c>
      <c r="R56" s="16">
        <f>Jan!R52+Feb!R54+Mar!R56</f>
        <v>0</v>
      </c>
      <c r="S56" s="16">
        <f>Jan!S52+Feb!S54+Mar!S56</f>
        <v>0</v>
      </c>
      <c r="T56" s="16">
        <f>Jan!T52+Feb!T54+Mar!T56</f>
        <v>0</v>
      </c>
      <c r="U56" s="16">
        <f>Jan!U52+Feb!U54+Mar!U56</f>
        <v>0</v>
      </c>
      <c r="V56" s="16">
        <f>Jan!V52+Feb!V54+Mar!V56</f>
        <v>0</v>
      </c>
      <c r="W56" s="16">
        <f>Jan!W52+Feb!W54+Mar!W56</f>
        <v>1510.1344159999999</v>
      </c>
      <c r="X56" s="16">
        <f>Jan!X52+Feb!X54+Mar!X56</f>
        <v>1345.3444661076001</v>
      </c>
      <c r="Y56" s="16">
        <f>Jan!Y52+Feb!Y54+Mar!Y56</f>
        <v>-164.78994989239993</v>
      </c>
    </row>
    <row r="57" spans="1:25" ht="18.95" customHeight="1" x14ac:dyDescent="0.25">
      <c r="A57" s="13">
        <v>52</v>
      </c>
      <c r="B57" s="18" t="s">
        <v>81</v>
      </c>
      <c r="C57" s="19">
        <f>SUM(C49:C56)</f>
        <v>5521</v>
      </c>
      <c r="D57" s="15"/>
      <c r="E57" s="21">
        <f>SUM(E49:E56)</f>
        <v>1177.1166000000001</v>
      </c>
      <c r="F57" s="21">
        <f t="shared" ref="F57:Y57" si="5">SUM(F49:F56)</f>
        <v>881.41274974120006</v>
      </c>
      <c r="G57" s="21">
        <f t="shared" si="5"/>
        <v>-295.70385025880006</v>
      </c>
      <c r="H57" s="21">
        <f t="shared" si="5"/>
        <v>1659.5500000000002</v>
      </c>
      <c r="I57" s="21">
        <f t="shared" si="5"/>
        <v>1379.3557309811999</v>
      </c>
      <c r="J57" s="21">
        <f t="shared" si="5"/>
        <v>-280.19426901880024</v>
      </c>
      <c r="K57" s="21">
        <f t="shared" si="5"/>
        <v>3442.1390160000001</v>
      </c>
      <c r="L57" s="21">
        <f t="shared" si="5"/>
        <v>2745.0998368116002</v>
      </c>
      <c r="M57" s="21">
        <f t="shared" si="5"/>
        <v>-697.03917918839988</v>
      </c>
      <c r="N57" s="21">
        <f t="shared" si="5"/>
        <v>0</v>
      </c>
      <c r="O57" s="21">
        <f t="shared" si="5"/>
        <v>0</v>
      </c>
      <c r="P57" s="21">
        <f t="shared" si="5"/>
        <v>0</v>
      </c>
      <c r="Q57" s="21">
        <f t="shared" si="5"/>
        <v>0</v>
      </c>
      <c r="R57" s="21">
        <f t="shared" si="5"/>
        <v>0</v>
      </c>
      <c r="S57" s="21">
        <f t="shared" si="5"/>
        <v>0</v>
      </c>
      <c r="T57" s="21">
        <f t="shared" si="5"/>
        <v>0</v>
      </c>
      <c r="U57" s="21">
        <f t="shared" si="5"/>
        <v>0</v>
      </c>
      <c r="V57" s="21">
        <f t="shared" si="5"/>
        <v>0</v>
      </c>
      <c r="W57" s="21">
        <f t="shared" si="5"/>
        <v>5101.6890160000003</v>
      </c>
      <c r="X57" s="21">
        <f t="shared" si="5"/>
        <v>4124.4555677928001</v>
      </c>
      <c r="Y57" s="21">
        <f t="shared" si="5"/>
        <v>-977.23344820720013</v>
      </c>
    </row>
    <row r="58" spans="1:25" ht="18.95" customHeight="1" x14ac:dyDescent="0.25">
      <c r="A58" s="13">
        <v>53</v>
      </c>
      <c r="B58" s="18" t="s">
        <v>82</v>
      </c>
      <c r="C58" s="19"/>
      <c r="D58" s="15"/>
      <c r="E58" s="21">
        <f>E57+E48+E42+E41+E23</f>
        <v>3357.7665999999999</v>
      </c>
      <c r="F58" s="21">
        <f t="shared" ref="F58:Y58" si="6">F57+F48+F42+F41+F23</f>
        <v>3732.2016751881151</v>
      </c>
      <c r="G58" s="21">
        <f t="shared" si="6"/>
        <v>374.43507518811538</v>
      </c>
      <c r="H58" s="21">
        <f t="shared" si="6"/>
        <v>3991.0500000000011</v>
      </c>
      <c r="I58" s="21">
        <f t="shared" si="6"/>
        <v>4321.5434319184496</v>
      </c>
      <c r="J58" s="21">
        <f t="shared" si="6"/>
        <v>330.49343191844878</v>
      </c>
      <c r="K58" s="21">
        <f t="shared" si="6"/>
        <v>10101.004916000002</v>
      </c>
      <c r="L58" s="21">
        <f t="shared" si="6"/>
        <v>15330.882511461417</v>
      </c>
      <c r="M58" s="21">
        <f t="shared" si="6"/>
        <v>5229.8775954614139</v>
      </c>
      <c r="N58" s="21">
        <f t="shared" si="6"/>
        <v>0</v>
      </c>
      <c r="O58" s="21">
        <f t="shared" si="6"/>
        <v>0</v>
      </c>
      <c r="P58" s="21">
        <f t="shared" si="6"/>
        <v>0</v>
      </c>
      <c r="Q58" s="21">
        <f t="shared" si="6"/>
        <v>0</v>
      </c>
      <c r="R58" s="21">
        <f t="shared" si="6"/>
        <v>0</v>
      </c>
      <c r="S58" s="21">
        <f t="shared" si="6"/>
        <v>0</v>
      </c>
      <c r="T58" s="21">
        <f t="shared" si="6"/>
        <v>0</v>
      </c>
      <c r="U58" s="21">
        <f t="shared" si="6"/>
        <v>0</v>
      </c>
      <c r="V58" s="21">
        <f t="shared" si="6"/>
        <v>0</v>
      </c>
      <c r="W58" s="21">
        <f t="shared" si="6"/>
        <v>14092.054916000001</v>
      </c>
      <c r="X58" s="21">
        <f t="shared" si="6"/>
        <v>19652.425943379865</v>
      </c>
      <c r="Y58" s="21">
        <f t="shared" si="6"/>
        <v>5560.3710273798642</v>
      </c>
    </row>
    <row r="59" spans="1:25" ht="18.95" customHeight="1" x14ac:dyDescent="0.25">
      <c r="A59" s="13">
        <v>54</v>
      </c>
      <c r="B59" s="14" t="s">
        <v>84</v>
      </c>
      <c r="C59" s="13"/>
      <c r="D59" s="15"/>
      <c r="E59" s="16">
        <f>Jan!E55+Feb!E57+Mar!E59</f>
        <v>0</v>
      </c>
      <c r="F59" s="16">
        <f>Jan!F55+Feb!F57+Mar!F59</f>
        <v>-9.1438488450179989</v>
      </c>
      <c r="G59" s="16">
        <f>Jan!G55+Feb!G57+Mar!G59</f>
        <v>-9.1438488450179989</v>
      </c>
      <c r="H59" s="16">
        <f>Jan!H55+Feb!H57+Mar!H59</f>
        <v>0</v>
      </c>
      <c r="I59" s="16">
        <f>Jan!I55+Feb!I57+Mar!I59</f>
        <v>0</v>
      </c>
      <c r="J59" s="16">
        <f>Jan!J55+Feb!J57+Mar!J59</f>
        <v>0</v>
      </c>
      <c r="K59" s="16">
        <f>Jan!K55+Feb!K57+Mar!K59</f>
        <v>0</v>
      </c>
      <c r="L59" s="16">
        <f>Jan!L55+Feb!L57+Mar!L59</f>
        <v>10.208378014799999</v>
      </c>
      <c r="M59" s="16">
        <f>Jan!M55+Feb!M57+Mar!M59</f>
        <v>10.208378014799999</v>
      </c>
      <c r="N59" s="16">
        <f>Jan!N55+Feb!N57+Mar!N59</f>
        <v>0</v>
      </c>
      <c r="O59" s="16">
        <f>Jan!O55+Feb!O57+Mar!O59</f>
        <v>0</v>
      </c>
      <c r="P59" s="16">
        <f>Jan!P55+Feb!P57+Mar!P59</f>
        <v>0</v>
      </c>
      <c r="Q59" s="16">
        <f>Jan!Q55+Feb!Q57+Mar!Q59</f>
        <v>0</v>
      </c>
      <c r="R59" s="16">
        <f>Jan!R55+Feb!R57+Mar!R59</f>
        <v>0</v>
      </c>
      <c r="S59" s="16">
        <f>Jan!S55+Feb!S57+Mar!S59</f>
        <v>0</v>
      </c>
      <c r="T59" s="16">
        <f>Jan!T55+Feb!T57+Mar!T59</f>
        <v>0</v>
      </c>
      <c r="U59" s="16">
        <f>Jan!U55+Feb!U57+Mar!U59</f>
        <v>0</v>
      </c>
      <c r="V59" s="16">
        <f>Jan!V55+Feb!V57+Mar!V59</f>
        <v>0</v>
      </c>
      <c r="W59" s="16">
        <f>Jan!W55+Feb!W57+Mar!W59</f>
        <v>0</v>
      </c>
      <c r="X59" s="16">
        <f>Jan!X55+Feb!X57+Mar!X59</f>
        <v>10.208378014799999</v>
      </c>
      <c r="Y59" s="16">
        <f>Jan!Y55+Feb!Y57+Mar!Y59</f>
        <v>10.208378014799999</v>
      </c>
    </row>
    <row r="60" spans="1:25" ht="18.95" customHeight="1" x14ac:dyDescent="0.25">
      <c r="A60" s="13">
        <v>55</v>
      </c>
      <c r="B60" s="14" t="s">
        <v>85</v>
      </c>
      <c r="C60" s="13"/>
      <c r="D60" s="15"/>
      <c r="E60" s="16">
        <f>Jan!E56+Feb!E58+Mar!E60</f>
        <v>599.83999999999992</v>
      </c>
      <c r="F60" s="16">
        <f>Jan!F56+Feb!F58+Mar!F60</f>
        <v>503.2392474518</v>
      </c>
      <c r="G60" s="16">
        <f>Jan!G56+Feb!G58+Mar!G60</f>
        <v>-96.600752548200006</v>
      </c>
      <c r="H60" s="16">
        <f>Jan!H56+Feb!H58+Mar!H60</f>
        <v>0</v>
      </c>
      <c r="I60" s="16">
        <f>Jan!I56+Feb!I58+Mar!I60</f>
        <v>5.3109210000000004</v>
      </c>
      <c r="J60" s="16">
        <f>Jan!J56+Feb!J58+Mar!J60</f>
        <v>5.3109210000000004</v>
      </c>
      <c r="K60" s="16">
        <f>Jan!K56+Feb!K58+Mar!K60</f>
        <v>2579.3119999999999</v>
      </c>
      <c r="L60" s="16">
        <f>Jan!L56+Feb!L58+Mar!L60</f>
        <v>4038.7522531623999</v>
      </c>
      <c r="M60" s="16">
        <f>Jan!M56+Feb!M58+Mar!M60</f>
        <v>1459.4402531624003</v>
      </c>
      <c r="N60" s="16">
        <f>Jan!N56+Feb!N58+Mar!N60</f>
        <v>0</v>
      </c>
      <c r="O60" s="16">
        <f>Jan!O56+Feb!O58+Mar!O60</f>
        <v>0</v>
      </c>
      <c r="P60" s="16">
        <f>Jan!P56+Feb!P58+Mar!P60</f>
        <v>0</v>
      </c>
      <c r="Q60" s="16">
        <f>Jan!Q56+Feb!Q58+Mar!Q60</f>
        <v>0</v>
      </c>
      <c r="R60" s="16">
        <f>Jan!R56+Feb!R58+Mar!R60</f>
        <v>0</v>
      </c>
      <c r="S60" s="16">
        <f>Jan!S56+Feb!S58+Mar!S60</f>
        <v>0</v>
      </c>
      <c r="T60" s="16">
        <f>Jan!T56+Feb!T58+Mar!T60</f>
        <v>0</v>
      </c>
      <c r="U60" s="16">
        <f>Jan!U56+Feb!U58+Mar!U60</f>
        <v>0</v>
      </c>
      <c r="V60" s="16">
        <f>Jan!V56+Feb!V58+Mar!V60</f>
        <v>0</v>
      </c>
      <c r="W60" s="16">
        <f>Jan!W56+Feb!W58+Mar!W60</f>
        <v>2579.3119999999999</v>
      </c>
      <c r="X60" s="16">
        <f>Jan!X56+Feb!X58+Mar!X60</f>
        <v>4044.0631741624002</v>
      </c>
      <c r="Y60" s="16">
        <f>Jan!Y56+Feb!Y58+Mar!Y60</f>
        <v>1464.7511741624003</v>
      </c>
    </row>
    <row r="61" spans="1:25" ht="18.95" customHeight="1" x14ac:dyDescent="0.25">
      <c r="A61" s="13">
        <v>56</v>
      </c>
      <c r="B61" s="14" t="s">
        <v>102</v>
      </c>
      <c r="C61" s="13"/>
      <c r="D61" s="15"/>
      <c r="E61" s="16">
        <f>Jan!E57+Feb!E59+Mar!E61</f>
        <v>0</v>
      </c>
      <c r="F61" s="16">
        <f>Jan!F57+Feb!F59+Mar!F61</f>
        <v>57.437352000000004</v>
      </c>
      <c r="G61" s="16">
        <f>Jan!G57+Feb!G59+Mar!G61</f>
        <v>57.437352000000004</v>
      </c>
      <c r="H61" s="16">
        <f>Jan!H57+Feb!H59+Mar!H61</f>
        <v>0</v>
      </c>
      <c r="I61" s="16">
        <f>Jan!I57+Feb!I59+Mar!I61</f>
        <v>0</v>
      </c>
      <c r="J61" s="16">
        <f>Jan!J57+Feb!J59+Mar!J61</f>
        <v>0</v>
      </c>
      <c r="K61" s="16">
        <f>Jan!K57+Feb!K59+Mar!K61</f>
        <v>0</v>
      </c>
      <c r="L61" s="16">
        <f>Jan!L57+Feb!L59+Mar!L61</f>
        <v>309.70454599999999</v>
      </c>
      <c r="M61" s="16">
        <f>Jan!M57+Feb!M59+Mar!M61</f>
        <v>309.70454599999999</v>
      </c>
      <c r="N61" s="16">
        <f>Jan!N57+Feb!N59+Mar!N61</f>
        <v>0</v>
      </c>
      <c r="O61" s="16">
        <f>Jan!O57+Feb!O59+Mar!O61</f>
        <v>0</v>
      </c>
      <c r="P61" s="16">
        <f>Jan!P57+Feb!P59+Mar!P61</f>
        <v>0</v>
      </c>
      <c r="Q61" s="16">
        <f>Jan!Q57+Feb!Q59+Mar!Q61</f>
        <v>0</v>
      </c>
      <c r="R61" s="16">
        <f>Jan!R57+Feb!R59+Mar!R61</f>
        <v>0</v>
      </c>
      <c r="S61" s="16">
        <f>Jan!S57+Feb!S59+Mar!S61</f>
        <v>0</v>
      </c>
      <c r="T61" s="16">
        <f>Jan!T57+Feb!T59+Mar!T61</f>
        <v>0</v>
      </c>
      <c r="U61" s="16">
        <f>Jan!U57+Feb!U59+Mar!U61</f>
        <v>0</v>
      </c>
      <c r="V61" s="16">
        <f>Jan!V57+Feb!V59+Mar!V61</f>
        <v>0</v>
      </c>
      <c r="W61" s="16">
        <f>Jan!W57+Feb!W59+Mar!W61</f>
        <v>0</v>
      </c>
      <c r="X61" s="16">
        <f>Jan!X57+Feb!X59+Mar!X61</f>
        <v>309.70454599999999</v>
      </c>
      <c r="Y61" s="16">
        <f>Jan!Y57+Feb!Y59+Mar!Y61</f>
        <v>309.70454599999999</v>
      </c>
    </row>
    <row r="62" spans="1:25" ht="18.95" customHeight="1" x14ac:dyDescent="0.25">
      <c r="A62" s="13">
        <v>57</v>
      </c>
      <c r="B62" s="14" t="s">
        <v>101</v>
      </c>
      <c r="C62" s="13"/>
      <c r="D62" s="15"/>
      <c r="E62" s="16">
        <f>Jan!E58+Feb!E60+Mar!E62</f>
        <v>0</v>
      </c>
      <c r="F62" s="16">
        <f>Jan!F58+Feb!F60+Mar!F62</f>
        <v>0</v>
      </c>
      <c r="G62" s="16">
        <f>Jan!G58+Feb!G60+Mar!G62</f>
        <v>0</v>
      </c>
      <c r="H62" s="16">
        <f>Jan!H58+Feb!H60+Mar!H62</f>
        <v>0</v>
      </c>
      <c r="I62" s="16">
        <f>Jan!I58+Feb!I60+Mar!I62</f>
        <v>0</v>
      </c>
      <c r="J62" s="16">
        <f>Jan!J58+Feb!J60+Mar!J62</f>
        <v>0</v>
      </c>
      <c r="K62" s="16">
        <f>Jan!K58+Feb!K60+Mar!K62</f>
        <v>0</v>
      </c>
      <c r="L62" s="16">
        <f>Jan!L58+Feb!L60+Mar!L62</f>
        <v>0</v>
      </c>
      <c r="M62" s="16">
        <f>Jan!M58+Feb!M60+Mar!M62</f>
        <v>0</v>
      </c>
      <c r="N62" s="16">
        <f>Jan!N58+Feb!N60+Mar!N62</f>
        <v>0</v>
      </c>
      <c r="O62" s="16">
        <f>Jan!O58+Feb!O60+Mar!O62</f>
        <v>0</v>
      </c>
      <c r="P62" s="16">
        <f>Jan!P58+Feb!P60+Mar!P62</f>
        <v>0</v>
      </c>
      <c r="Q62" s="16">
        <f>Jan!Q58+Feb!Q60+Mar!Q62</f>
        <v>0</v>
      </c>
      <c r="R62" s="16">
        <f>Jan!R58+Feb!R60+Mar!R62</f>
        <v>0</v>
      </c>
      <c r="S62" s="16">
        <f>Jan!S58+Feb!S60+Mar!S62</f>
        <v>0</v>
      </c>
      <c r="T62" s="16">
        <f>Jan!T58+Feb!T60+Mar!T62</f>
        <v>0</v>
      </c>
      <c r="U62" s="16">
        <f>Jan!U58+Feb!U60+Mar!U62</f>
        <v>0</v>
      </c>
      <c r="V62" s="16">
        <f>Jan!V58+Feb!V60+Mar!V62</f>
        <v>0</v>
      </c>
      <c r="W62" s="16">
        <f>Jan!W58+Feb!W60+Mar!W62</f>
        <v>0</v>
      </c>
      <c r="X62" s="16">
        <f>Jan!X58+Feb!X60+Mar!X62</f>
        <v>0</v>
      </c>
      <c r="Y62" s="16">
        <f>Jan!Y58+Feb!Y60+Mar!Y62</f>
        <v>0</v>
      </c>
    </row>
    <row r="63" spans="1:25" ht="18.95" customHeight="1" x14ac:dyDescent="0.25">
      <c r="A63" s="13">
        <v>58</v>
      </c>
      <c r="B63" s="14" t="s">
        <v>86</v>
      </c>
      <c r="C63" s="13"/>
      <c r="D63" s="15"/>
      <c r="E63" s="16">
        <f>Jan!E59+Feb!E61+Mar!E63</f>
        <v>273.29000000000002</v>
      </c>
      <c r="F63" s="16">
        <f>Jan!F59+Feb!F61+Mar!F63</f>
        <v>0</v>
      </c>
      <c r="G63" s="16">
        <f>Jan!G59+Feb!G61+Mar!G63</f>
        <v>-273.29000000000002</v>
      </c>
      <c r="H63" s="16">
        <f>Jan!H59+Feb!H61+Mar!H63</f>
        <v>0</v>
      </c>
      <c r="I63" s="16">
        <f>Jan!I59+Feb!I61+Mar!I63</f>
        <v>0</v>
      </c>
      <c r="J63" s="16">
        <f>Jan!J59+Feb!J61+Mar!J63</f>
        <v>0</v>
      </c>
      <c r="K63" s="16">
        <f>Jan!K59+Feb!K61+Mar!K63</f>
        <v>1202.4760000000001</v>
      </c>
      <c r="L63" s="16">
        <f>Jan!L59+Feb!L61+Mar!L63</f>
        <v>0</v>
      </c>
      <c r="M63" s="16">
        <f>Jan!M59+Feb!M61+Mar!M63</f>
        <v>-1202.4760000000001</v>
      </c>
      <c r="N63" s="16">
        <f>Jan!N59+Feb!N61+Mar!N63</f>
        <v>0</v>
      </c>
      <c r="O63" s="16">
        <f>Jan!O59+Feb!O61+Mar!O63</f>
        <v>0</v>
      </c>
      <c r="P63" s="16">
        <f>Jan!P59+Feb!P61+Mar!P63</f>
        <v>0</v>
      </c>
      <c r="Q63" s="16">
        <f>Jan!Q59+Feb!Q61+Mar!Q63</f>
        <v>0</v>
      </c>
      <c r="R63" s="16">
        <f>Jan!R59+Feb!R61+Mar!R63</f>
        <v>0</v>
      </c>
      <c r="S63" s="16">
        <f>Jan!S59+Feb!S61+Mar!S63</f>
        <v>0</v>
      </c>
      <c r="T63" s="16">
        <f>Jan!T59+Feb!T61+Mar!T63</f>
        <v>0</v>
      </c>
      <c r="U63" s="16">
        <f>Jan!U59+Feb!U61+Mar!U63</f>
        <v>0</v>
      </c>
      <c r="V63" s="16">
        <f>Jan!V59+Feb!V61+Mar!V63</f>
        <v>0</v>
      </c>
      <c r="W63" s="16">
        <f>Jan!W59+Feb!W61+Mar!W63</f>
        <v>1202.4760000000001</v>
      </c>
      <c r="X63" s="16">
        <f>Jan!X59+Feb!X61+Mar!X63</f>
        <v>0</v>
      </c>
      <c r="Y63" s="16">
        <f>Jan!Y59+Feb!Y61+Mar!Y63</f>
        <v>-1202.4760000000001</v>
      </c>
    </row>
    <row r="64" spans="1:25" ht="25.5" x14ac:dyDescent="0.25">
      <c r="A64" s="13">
        <v>59</v>
      </c>
      <c r="B64" s="14" t="s">
        <v>170</v>
      </c>
      <c r="C64" s="13"/>
      <c r="D64" s="15"/>
      <c r="E64" s="16">
        <v>0</v>
      </c>
      <c r="F64" s="16">
        <v>651.48288836076563</v>
      </c>
      <c r="G64" s="16">
        <f t="shared" ref="G7:G69" si="7">F64-E64</f>
        <v>651.48288836076563</v>
      </c>
      <c r="H64" s="16">
        <v>0</v>
      </c>
      <c r="I64" s="16">
        <v>0</v>
      </c>
      <c r="J64" s="16">
        <f t="shared" ref="J7:J69" si="8">I64-H64</f>
        <v>0</v>
      </c>
      <c r="K64" s="16">
        <v>0</v>
      </c>
      <c r="L64" s="16">
        <v>3959.0524883459561</v>
      </c>
      <c r="M64" s="16">
        <f t="shared" ref="M7:M69" si="9">L64-K64</f>
        <v>3959.0524883459561</v>
      </c>
      <c r="N64" s="16">
        <v>0</v>
      </c>
      <c r="O64" s="16">
        <v>0</v>
      </c>
      <c r="P64" s="16">
        <f t="shared" ref="P7:P69" si="10">O64-N64</f>
        <v>0</v>
      </c>
      <c r="Q64" s="16">
        <v>0</v>
      </c>
      <c r="R64" s="16">
        <v>0</v>
      </c>
      <c r="S64" s="16">
        <f t="shared" ref="S7:S69" si="11">R64-Q64</f>
        <v>0</v>
      </c>
      <c r="T64" s="16">
        <v>0</v>
      </c>
      <c r="U64" s="16">
        <v>0</v>
      </c>
      <c r="V64" s="16">
        <f t="shared" ref="V7:V69" si="12">U64-T64</f>
        <v>0</v>
      </c>
      <c r="W64" s="16">
        <f t="shared" ref="W7:W69" si="13">H64+K64+N64+Q64+T64</f>
        <v>0</v>
      </c>
      <c r="X64" s="16">
        <f t="shared" ref="X7:X69" si="14">I64+L64+O64+R64+U64</f>
        <v>3959.0524883459561</v>
      </c>
      <c r="Y64" s="16">
        <f t="shared" ref="Y7:Y69" si="15">J64+M64+P64+S64+V64</f>
        <v>3959.0524883459561</v>
      </c>
    </row>
    <row r="65" spans="1:26" ht="18.95" customHeight="1" x14ac:dyDescent="0.25">
      <c r="A65" s="13">
        <v>60</v>
      </c>
      <c r="B65" s="18" t="s">
        <v>88</v>
      </c>
      <c r="C65" s="19"/>
      <c r="D65" s="15"/>
      <c r="E65" s="21">
        <f>E58+E59+E60-E61+E62+E63-E64</f>
        <v>4230.8966</v>
      </c>
      <c r="F65" s="21">
        <f t="shared" ref="F65:Y65" si="16">F58+F59+F60-F61+F62+F63-F64</f>
        <v>3517.3768334341316</v>
      </c>
      <c r="G65" s="21">
        <f t="shared" si="16"/>
        <v>-713.51976656586828</v>
      </c>
      <c r="H65" s="21">
        <f t="shared" si="16"/>
        <v>3991.0500000000011</v>
      </c>
      <c r="I65" s="21">
        <f t="shared" si="16"/>
        <v>4326.8543529184499</v>
      </c>
      <c r="J65" s="21">
        <f t="shared" si="16"/>
        <v>335.80435291844879</v>
      </c>
      <c r="K65" s="21">
        <f t="shared" si="16"/>
        <v>13882.792916000002</v>
      </c>
      <c r="L65" s="21">
        <f t="shared" si="16"/>
        <v>15111.086108292659</v>
      </c>
      <c r="M65" s="21">
        <f t="shared" si="16"/>
        <v>1228.2931922926568</v>
      </c>
      <c r="N65" s="21">
        <f t="shared" si="16"/>
        <v>0</v>
      </c>
      <c r="O65" s="21">
        <f t="shared" si="16"/>
        <v>0</v>
      </c>
      <c r="P65" s="21">
        <f t="shared" si="16"/>
        <v>0</v>
      </c>
      <c r="Q65" s="21">
        <f t="shared" si="16"/>
        <v>0</v>
      </c>
      <c r="R65" s="21">
        <f t="shared" si="16"/>
        <v>0</v>
      </c>
      <c r="S65" s="21">
        <f t="shared" si="16"/>
        <v>0</v>
      </c>
      <c r="T65" s="21">
        <f t="shared" si="16"/>
        <v>0</v>
      </c>
      <c r="U65" s="21">
        <f t="shared" si="16"/>
        <v>0</v>
      </c>
      <c r="V65" s="21">
        <f t="shared" si="16"/>
        <v>0</v>
      </c>
      <c r="W65" s="21">
        <f t="shared" si="16"/>
        <v>17873.842915999998</v>
      </c>
      <c r="X65" s="21">
        <f t="shared" si="16"/>
        <v>19437.940461211107</v>
      </c>
      <c r="Y65" s="21">
        <f t="shared" si="16"/>
        <v>1564.0975452111074</v>
      </c>
      <c r="Z65" s="17"/>
    </row>
    <row r="66" spans="1:26" ht="18.95" customHeight="1" x14ac:dyDescent="0.25">
      <c r="A66" s="13">
        <v>61</v>
      </c>
      <c r="B66" s="14" t="s">
        <v>89</v>
      </c>
      <c r="C66" s="13"/>
      <c r="D66" s="15"/>
      <c r="E66" s="16">
        <f>Jan!E62+Feb!E64+Mar!E66</f>
        <v>0</v>
      </c>
      <c r="F66" s="16">
        <f>Jan!F62+Feb!F64+Mar!F66</f>
        <v>0</v>
      </c>
      <c r="G66" s="16">
        <f>Jan!G62+Feb!G64+Mar!G66</f>
        <v>0</v>
      </c>
      <c r="H66" s="16">
        <f>Jan!H62+Feb!H64+Mar!H66</f>
        <v>1740.3330000000001</v>
      </c>
      <c r="I66" s="16">
        <f>Jan!I62+Feb!I64+Mar!I66</f>
        <v>1489.613004</v>
      </c>
      <c r="J66" s="16">
        <f>Jan!J62+Feb!J64+Mar!J66</f>
        <v>-250.71999599999992</v>
      </c>
      <c r="K66" s="16">
        <f>Jan!K62+Feb!K64+Mar!K66</f>
        <v>0</v>
      </c>
      <c r="L66" s="16">
        <f>Jan!L62+Feb!L64+Mar!L66</f>
        <v>0</v>
      </c>
      <c r="M66" s="16">
        <f>Jan!M62+Feb!M64+Mar!M66</f>
        <v>0</v>
      </c>
      <c r="N66" s="16">
        <f>Jan!N62+Feb!N64+Mar!N66</f>
        <v>0</v>
      </c>
      <c r="O66" s="16">
        <f>Jan!O62+Feb!O64+Mar!O66</f>
        <v>0</v>
      </c>
      <c r="P66" s="16">
        <f>Jan!P62+Feb!P64+Mar!P66</f>
        <v>0</v>
      </c>
      <c r="Q66" s="16">
        <f>Jan!Q62+Feb!Q64+Mar!Q66</f>
        <v>0</v>
      </c>
      <c r="R66" s="16">
        <f>Jan!R62+Feb!R64+Mar!R66</f>
        <v>0</v>
      </c>
      <c r="S66" s="16">
        <f>Jan!S62+Feb!S64+Mar!S66</f>
        <v>0</v>
      </c>
      <c r="T66" s="16">
        <f>Jan!T62+Feb!T64+Mar!T66</f>
        <v>0</v>
      </c>
      <c r="U66" s="16">
        <f>Jan!U62+Feb!U64+Mar!U66</f>
        <v>0</v>
      </c>
      <c r="V66" s="16">
        <f>Jan!V62+Feb!V64+Mar!V66</f>
        <v>0</v>
      </c>
      <c r="W66" s="16">
        <f>Jan!W62+Feb!W64+Mar!W66</f>
        <v>1740.3330000000001</v>
      </c>
      <c r="X66" s="16">
        <f>Jan!X62+Feb!X64+Mar!X66</f>
        <v>1489.613004</v>
      </c>
      <c r="Y66" s="16">
        <f>Jan!Y62+Feb!Y64+Mar!Y66</f>
        <v>-250.71999599999992</v>
      </c>
    </row>
    <row r="67" spans="1:26" ht="18.95" customHeight="1" x14ac:dyDescent="0.25">
      <c r="A67" s="13">
        <v>62</v>
      </c>
      <c r="B67" s="14" t="s">
        <v>90</v>
      </c>
      <c r="C67" s="13"/>
      <c r="D67" s="15"/>
      <c r="E67" s="16">
        <f>Jan!E63+Feb!E65+Mar!E67</f>
        <v>0</v>
      </c>
      <c r="F67" s="16">
        <f>Jan!F63+Feb!F65+Mar!F67</f>
        <v>0</v>
      </c>
      <c r="G67" s="16">
        <f>Jan!G63+Feb!G65+Mar!G67</f>
        <v>0</v>
      </c>
      <c r="H67" s="16">
        <f>Jan!H63+Feb!H65+Mar!H67</f>
        <v>22.736999999999998</v>
      </c>
      <c r="I67" s="16">
        <f>Jan!I63+Feb!I65+Mar!I67</f>
        <v>18.886800999999998</v>
      </c>
      <c r="J67" s="16">
        <f>Jan!J63+Feb!J65+Mar!J67</f>
        <v>-3.8501989999999999</v>
      </c>
      <c r="K67" s="16">
        <f>Jan!K63+Feb!K65+Mar!K67</f>
        <v>0</v>
      </c>
      <c r="L67" s="16">
        <f>Jan!L63+Feb!L65+Mar!L67</f>
        <v>0</v>
      </c>
      <c r="M67" s="16">
        <f>Jan!M63+Feb!M65+Mar!M67</f>
        <v>0</v>
      </c>
      <c r="N67" s="16">
        <f>Jan!N63+Feb!N65+Mar!N67</f>
        <v>0</v>
      </c>
      <c r="O67" s="16">
        <f>Jan!O63+Feb!O65+Mar!O67</f>
        <v>0</v>
      </c>
      <c r="P67" s="16">
        <f>Jan!P63+Feb!P65+Mar!P67</f>
        <v>0</v>
      </c>
      <c r="Q67" s="16">
        <f>Jan!Q63+Feb!Q65+Mar!Q67</f>
        <v>0</v>
      </c>
      <c r="R67" s="16">
        <f>Jan!R63+Feb!R65+Mar!R67</f>
        <v>0</v>
      </c>
      <c r="S67" s="16">
        <f>Jan!S63+Feb!S65+Mar!S67</f>
        <v>0</v>
      </c>
      <c r="T67" s="16">
        <f>Jan!T63+Feb!T65+Mar!T67</f>
        <v>0</v>
      </c>
      <c r="U67" s="16">
        <f>Jan!U63+Feb!U65+Mar!U67</f>
        <v>0</v>
      </c>
      <c r="V67" s="16">
        <f>Jan!V63+Feb!V65+Mar!V67</f>
        <v>0</v>
      </c>
      <c r="W67" s="16">
        <f>Jan!W63+Feb!W65+Mar!W67</f>
        <v>22.736999999999998</v>
      </c>
      <c r="X67" s="16">
        <f>Jan!X63+Feb!X65+Mar!X67</f>
        <v>18.886800999999998</v>
      </c>
      <c r="Y67" s="16">
        <f>Jan!Y63+Feb!Y65+Mar!Y67</f>
        <v>-3.8501989999999999</v>
      </c>
    </row>
    <row r="68" spans="1:26" ht="18.95" customHeight="1" x14ac:dyDescent="0.25">
      <c r="A68" s="13">
        <v>63</v>
      </c>
      <c r="B68" s="14" t="s">
        <v>91</v>
      </c>
      <c r="C68" s="13"/>
      <c r="D68" s="15"/>
      <c r="E68" s="16">
        <f>Jan!E64+Feb!E66+Mar!E68</f>
        <v>0</v>
      </c>
      <c r="F68" s="16">
        <f>Jan!F64+Feb!F66+Mar!F68</f>
        <v>0</v>
      </c>
      <c r="G68" s="16">
        <f>Jan!G64+Feb!G66+Mar!G68</f>
        <v>0</v>
      </c>
      <c r="H68" s="16">
        <f>Jan!H64+Feb!H66+Mar!H68</f>
        <v>473.51024999999998</v>
      </c>
      <c r="I68" s="16">
        <f>Jan!I64+Feb!I66+Mar!I68</f>
        <v>969.27064979939996</v>
      </c>
      <c r="J68" s="16">
        <f>Jan!J64+Feb!J66+Mar!J68</f>
        <v>495.76039979939998</v>
      </c>
      <c r="K68" s="16">
        <f>Jan!K64+Feb!K66+Mar!K68</f>
        <v>0</v>
      </c>
      <c r="L68" s="16">
        <f>Jan!L64+Feb!L66+Mar!L68</f>
        <v>0</v>
      </c>
      <c r="M68" s="16">
        <f>Jan!M64+Feb!M66+Mar!M68</f>
        <v>0</v>
      </c>
      <c r="N68" s="16">
        <f>Jan!N64+Feb!N66+Mar!N68</f>
        <v>0</v>
      </c>
      <c r="O68" s="16">
        <f>Jan!O64+Feb!O66+Mar!O68</f>
        <v>0</v>
      </c>
      <c r="P68" s="16">
        <f>Jan!P64+Feb!P66+Mar!P68</f>
        <v>0</v>
      </c>
      <c r="Q68" s="16">
        <f>Jan!Q64+Feb!Q66+Mar!Q68</f>
        <v>0</v>
      </c>
      <c r="R68" s="16">
        <f>Jan!R64+Feb!R66+Mar!R68</f>
        <v>0</v>
      </c>
      <c r="S68" s="16">
        <f>Jan!S64+Feb!S66+Mar!S68</f>
        <v>0</v>
      </c>
      <c r="T68" s="16">
        <f>Jan!T64+Feb!T66+Mar!T68</f>
        <v>0</v>
      </c>
      <c r="U68" s="16">
        <f>Jan!U64+Feb!U66+Mar!U68</f>
        <v>0</v>
      </c>
      <c r="V68" s="16">
        <f>Jan!V64+Feb!V66+Mar!V68</f>
        <v>0</v>
      </c>
      <c r="W68" s="16">
        <f>Jan!W64+Feb!W66+Mar!W68</f>
        <v>473.51024999999998</v>
      </c>
      <c r="X68" s="16">
        <f>Jan!X64+Feb!X66+Mar!X68</f>
        <v>969.27064979939996</v>
      </c>
      <c r="Y68" s="16">
        <f>Jan!Y64+Feb!Y66+Mar!Y68</f>
        <v>495.76039979939998</v>
      </c>
    </row>
    <row r="69" spans="1:26" ht="18.95" customHeight="1" x14ac:dyDescent="0.25">
      <c r="A69" s="13">
        <v>64</v>
      </c>
      <c r="B69" s="14" t="s">
        <v>92</v>
      </c>
      <c r="C69" s="13"/>
      <c r="D69" s="15"/>
      <c r="E69" s="16">
        <f>Jan!E65+Feb!E67+Mar!E69</f>
        <v>0</v>
      </c>
      <c r="F69" s="16">
        <f>Jan!F65+Feb!F67+Mar!F69</f>
        <v>0</v>
      </c>
      <c r="G69" s="16">
        <f>Jan!G65+Feb!G67+Mar!G69</f>
        <v>0</v>
      </c>
      <c r="H69" s="16">
        <f>Jan!H65+Feb!H67+Mar!H69</f>
        <v>2.9175</v>
      </c>
      <c r="I69" s="16">
        <f>Jan!I65+Feb!I67+Mar!I69</f>
        <v>9.8796919390000006</v>
      </c>
      <c r="J69" s="16">
        <f>Jan!J65+Feb!J67+Mar!J69</f>
        <v>6.9621919389999993</v>
      </c>
      <c r="K69" s="16">
        <f>Jan!K65+Feb!K67+Mar!K69</f>
        <v>0</v>
      </c>
      <c r="L69" s="16">
        <f>Jan!L65+Feb!L67+Mar!L69</f>
        <v>0</v>
      </c>
      <c r="M69" s="16">
        <f>Jan!M65+Feb!M67+Mar!M69</f>
        <v>0</v>
      </c>
      <c r="N69" s="16">
        <f>Jan!N65+Feb!N67+Mar!N69</f>
        <v>0</v>
      </c>
      <c r="O69" s="16">
        <f>Jan!O65+Feb!O67+Mar!O69</f>
        <v>0</v>
      </c>
      <c r="P69" s="16">
        <f>Jan!P65+Feb!P67+Mar!P69</f>
        <v>0</v>
      </c>
      <c r="Q69" s="16">
        <f>Jan!Q65+Feb!Q67+Mar!Q69</f>
        <v>0</v>
      </c>
      <c r="R69" s="16">
        <f>Jan!R65+Feb!R67+Mar!R69</f>
        <v>0</v>
      </c>
      <c r="S69" s="16">
        <f>Jan!S65+Feb!S67+Mar!S69</f>
        <v>0</v>
      </c>
      <c r="T69" s="16">
        <f>Jan!T65+Feb!T67+Mar!T69</f>
        <v>0</v>
      </c>
      <c r="U69" s="16">
        <f>Jan!U65+Feb!U67+Mar!U69</f>
        <v>0</v>
      </c>
      <c r="V69" s="16">
        <f>Jan!V65+Feb!V67+Mar!V69</f>
        <v>0</v>
      </c>
      <c r="W69" s="16">
        <f>Jan!W65+Feb!W67+Mar!W69</f>
        <v>2.9175</v>
      </c>
      <c r="X69" s="16">
        <f>Jan!X65+Feb!X67+Mar!X69</f>
        <v>9.8796919390000006</v>
      </c>
      <c r="Y69" s="16">
        <f>Jan!Y65+Feb!Y67+Mar!Y69</f>
        <v>6.9621919389999993</v>
      </c>
    </row>
    <row r="70" spans="1:26" ht="25.5" x14ac:dyDescent="0.25">
      <c r="A70" s="13">
        <v>65</v>
      </c>
      <c r="B70" s="18" t="s">
        <v>93</v>
      </c>
      <c r="C70" s="19"/>
      <c r="D70" s="15"/>
      <c r="E70" s="21">
        <f>SUM(E66:E69)</f>
        <v>0</v>
      </c>
      <c r="F70" s="21">
        <f t="shared" ref="F70:Y70" si="17">SUM(F66:F69)</f>
        <v>0</v>
      </c>
      <c r="G70" s="21">
        <f t="shared" si="17"/>
        <v>0</v>
      </c>
      <c r="H70" s="21">
        <f t="shared" si="17"/>
        <v>2239.49775</v>
      </c>
      <c r="I70" s="21">
        <f t="shared" si="17"/>
        <v>2487.6501467384001</v>
      </c>
      <c r="J70" s="21">
        <f t="shared" si="17"/>
        <v>248.15239673840006</v>
      </c>
      <c r="K70" s="21">
        <f t="shared" si="17"/>
        <v>0</v>
      </c>
      <c r="L70" s="21">
        <f t="shared" si="17"/>
        <v>0</v>
      </c>
      <c r="M70" s="21">
        <f t="shared" si="17"/>
        <v>0</v>
      </c>
      <c r="N70" s="21">
        <f t="shared" si="17"/>
        <v>0</v>
      </c>
      <c r="O70" s="21">
        <f t="shared" si="17"/>
        <v>0</v>
      </c>
      <c r="P70" s="21">
        <f t="shared" si="17"/>
        <v>0</v>
      </c>
      <c r="Q70" s="21">
        <f t="shared" si="17"/>
        <v>0</v>
      </c>
      <c r="R70" s="21">
        <f t="shared" si="17"/>
        <v>0</v>
      </c>
      <c r="S70" s="21">
        <f t="shared" si="17"/>
        <v>0</v>
      </c>
      <c r="T70" s="21">
        <f t="shared" si="17"/>
        <v>0</v>
      </c>
      <c r="U70" s="21">
        <f t="shared" si="17"/>
        <v>0</v>
      </c>
      <c r="V70" s="21">
        <f t="shared" si="17"/>
        <v>0</v>
      </c>
      <c r="W70" s="21">
        <f t="shared" si="17"/>
        <v>2239.49775</v>
      </c>
      <c r="X70" s="21">
        <f t="shared" si="17"/>
        <v>2487.6501467384001</v>
      </c>
      <c r="Y70" s="21">
        <f t="shared" si="17"/>
        <v>248.15239673840006</v>
      </c>
      <c r="Z70" s="17"/>
    </row>
    <row r="71" spans="1:26" ht="51" x14ac:dyDescent="0.25">
      <c r="A71" s="13">
        <v>66</v>
      </c>
      <c r="B71" s="14" t="s">
        <v>94</v>
      </c>
      <c r="C71" s="13"/>
      <c r="D71" s="15"/>
      <c r="E71" s="16">
        <v>0</v>
      </c>
      <c r="F71" s="16">
        <v>-9.362492354527177</v>
      </c>
      <c r="G71" s="16">
        <f t="shared" ref="G71:G75" si="18">F71-E71</f>
        <v>-9.362492354527177</v>
      </c>
      <c r="H71" s="16">
        <v>0</v>
      </c>
      <c r="I71" s="16">
        <v>-606.32126929364017</v>
      </c>
      <c r="J71" s="16">
        <f t="shared" ref="J71:J75" si="19">I71-H71</f>
        <v>-606.32126929364017</v>
      </c>
      <c r="K71" s="16">
        <v>0</v>
      </c>
      <c r="L71" s="16">
        <v>32.324183027593051</v>
      </c>
      <c r="M71" s="16">
        <f t="shared" ref="M71:M75" si="20">L71-K71</f>
        <v>32.324183027593051</v>
      </c>
      <c r="N71" s="16">
        <v>0</v>
      </c>
      <c r="O71" s="16">
        <v>0</v>
      </c>
      <c r="P71" s="16">
        <f t="shared" ref="P71:P75" si="21">O71-N71</f>
        <v>0</v>
      </c>
      <c r="Q71" s="16">
        <v>0</v>
      </c>
      <c r="R71" s="16">
        <v>0</v>
      </c>
      <c r="S71" s="16">
        <f t="shared" ref="S71:S75" si="22">R71-Q71</f>
        <v>0</v>
      </c>
      <c r="T71" s="16">
        <v>0</v>
      </c>
      <c r="U71" s="16">
        <v>0</v>
      </c>
      <c r="V71" s="16">
        <f t="shared" ref="V71:V75" si="23">U71-T71</f>
        <v>0</v>
      </c>
      <c r="W71" s="16">
        <f t="shared" ref="W71:W75" si="24">H71+K71+N71+Q71+T71</f>
        <v>0</v>
      </c>
      <c r="X71" s="16">
        <f t="shared" ref="X71:X75" si="25">I71+L71+O71+R71+U71</f>
        <v>-573.99708626604706</v>
      </c>
      <c r="Y71" s="16">
        <f t="shared" ref="Y71:Y75" si="26">J71+M71+P71+S71+V71</f>
        <v>-573.99708626604706</v>
      </c>
    </row>
    <row r="72" spans="1:26" ht="18.600000000000001" customHeight="1" x14ac:dyDescent="0.25">
      <c r="A72" s="13">
        <v>67</v>
      </c>
      <c r="B72" s="18" t="s">
        <v>95</v>
      </c>
      <c r="C72" s="19"/>
      <c r="D72" s="15"/>
      <c r="E72" s="21">
        <f>E65+E70+E71</f>
        <v>4230.8966</v>
      </c>
      <c r="F72" s="21">
        <f t="shared" ref="F72:Y72" si="27">F65+F70+F71</f>
        <v>3508.0143410796045</v>
      </c>
      <c r="G72" s="21">
        <f t="shared" si="27"/>
        <v>-722.88225892039543</v>
      </c>
      <c r="H72" s="21">
        <f t="shared" si="27"/>
        <v>6230.5477500000015</v>
      </c>
      <c r="I72" s="21">
        <f t="shared" si="27"/>
        <v>6208.18323036321</v>
      </c>
      <c r="J72" s="21">
        <f t="shared" si="27"/>
        <v>-22.364519636791329</v>
      </c>
      <c r="K72" s="21">
        <f t="shared" si="27"/>
        <v>13882.792916000002</v>
      </c>
      <c r="L72" s="21">
        <f t="shared" si="27"/>
        <v>15143.410291320251</v>
      </c>
      <c r="M72" s="21">
        <f t="shared" si="27"/>
        <v>1260.6173753202499</v>
      </c>
      <c r="N72" s="21">
        <f t="shared" si="27"/>
        <v>0</v>
      </c>
      <c r="O72" s="21">
        <f t="shared" si="27"/>
        <v>0</v>
      </c>
      <c r="P72" s="21">
        <f t="shared" si="27"/>
        <v>0</v>
      </c>
      <c r="Q72" s="21">
        <f t="shared" si="27"/>
        <v>0</v>
      </c>
      <c r="R72" s="21">
        <f t="shared" si="27"/>
        <v>0</v>
      </c>
      <c r="S72" s="21">
        <f t="shared" si="27"/>
        <v>0</v>
      </c>
      <c r="T72" s="21">
        <f t="shared" si="27"/>
        <v>0</v>
      </c>
      <c r="U72" s="21">
        <f t="shared" si="27"/>
        <v>0</v>
      </c>
      <c r="V72" s="21">
        <f t="shared" si="27"/>
        <v>0</v>
      </c>
      <c r="W72" s="21">
        <f t="shared" si="27"/>
        <v>20113.340665999996</v>
      </c>
      <c r="X72" s="21">
        <f t="shared" si="27"/>
        <v>21351.593521683459</v>
      </c>
      <c r="Y72" s="21">
        <f t="shared" si="27"/>
        <v>1238.2528556834604</v>
      </c>
    </row>
    <row r="73" spans="1:26" ht="18.600000000000001" customHeight="1" x14ac:dyDescent="0.25">
      <c r="A73" s="13">
        <v>68</v>
      </c>
      <c r="B73" s="14" t="s">
        <v>96</v>
      </c>
      <c r="C73" s="13"/>
      <c r="D73" s="15"/>
      <c r="E73" s="16">
        <f>Jan!E69+Feb!E71+Mar!E73</f>
        <v>0</v>
      </c>
      <c r="F73" s="16">
        <f>Jan!F69+Feb!F71+Mar!F73</f>
        <v>84.589321274399992</v>
      </c>
      <c r="G73" s="16">
        <f>Jan!G69+Feb!G71+Mar!G73</f>
        <v>84.589321274399992</v>
      </c>
      <c r="H73" s="16">
        <f>Jan!H69+Feb!H71+Mar!H73</f>
        <v>0</v>
      </c>
      <c r="I73" s="16">
        <f>Jan!I69+Feb!I71+Mar!I73</f>
        <v>3295.5281519999999</v>
      </c>
      <c r="J73" s="16">
        <f>Jan!J69+Feb!J71+Mar!J73</f>
        <v>3295.5281519999999</v>
      </c>
      <c r="K73" s="16">
        <f>Jan!K69+Feb!K71+Mar!K73</f>
        <v>0</v>
      </c>
      <c r="L73" s="16">
        <f>Jan!L69+Feb!L71+Mar!L73</f>
        <v>3571.2307223818002</v>
      </c>
      <c r="M73" s="16">
        <f>Jan!M69+Feb!M71+Mar!M73</f>
        <v>3571.2307223818002</v>
      </c>
      <c r="N73" s="16">
        <f>Jan!N69+Feb!N71+Mar!N73</f>
        <v>0</v>
      </c>
      <c r="O73" s="16">
        <f>Jan!O69+Feb!O71+Mar!O73</f>
        <v>0</v>
      </c>
      <c r="P73" s="16">
        <f>Jan!P69+Feb!P71+Mar!P73</f>
        <v>0</v>
      </c>
      <c r="Q73" s="16">
        <f>Jan!Q69+Feb!Q71+Mar!Q73</f>
        <v>0</v>
      </c>
      <c r="R73" s="16">
        <f>Jan!R69+Feb!R71+Mar!R73</f>
        <v>0</v>
      </c>
      <c r="S73" s="16">
        <f>Jan!S69+Feb!S71+Mar!S73</f>
        <v>0</v>
      </c>
      <c r="T73" s="16">
        <f>Jan!T69+Feb!T71+Mar!T73</f>
        <v>0</v>
      </c>
      <c r="U73" s="16">
        <f>Jan!U69+Feb!U71+Mar!U73</f>
        <v>0</v>
      </c>
      <c r="V73" s="16">
        <f>Jan!V69+Feb!V71+Mar!V73</f>
        <v>0</v>
      </c>
      <c r="W73" s="16">
        <f>Jan!W69+Feb!W71+Mar!W73</f>
        <v>0</v>
      </c>
      <c r="X73" s="16">
        <f>Jan!X69+Feb!X71+Mar!X73</f>
        <v>6866.7588743818005</v>
      </c>
      <c r="Y73" s="16">
        <f>Jan!Y69+Feb!Y71+Mar!Y73</f>
        <v>6866.7588743818005</v>
      </c>
    </row>
    <row r="74" spans="1:26" ht="18.600000000000001" customHeight="1" x14ac:dyDescent="0.25">
      <c r="A74" s="13">
        <v>69</v>
      </c>
      <c r="B74" s="18" t="s">
        <v>95</v>
      </c>
      <c r="C74" s="19"/>
      <c r="D74" s="15"/>
      <c r="E74" s="21">
        <f>E72+E73</f>
        <v>4230.8966</v>
      </c>
      <c r="F74" s="21">
        <f t="shared" ref="F74:Y74" si="28">F72+F73</f>
        <v>3592.6036623540044</v>
      </c>
      <c r="G74" s="21">
        <f t="shared" si="28"/>
        <v>-638.29293764599538</v>
      </c>
      <c r="H74" s="21">
        <f t="shared" si="28"/>
        <v>6230.5477500000015</v>
      </c>
      <c r="I74" s="21">
        <f t="shared" si="28"/>
        <v>9503.7113823632099</v>
      </c>
      <c r="J74" s="21">
        <f t="shared" si="28"/>
        <v>3273.1636323632083</v>
      </c>
      <c r="K74" s="21">
        <f t="shared" si="28"/>
        <v>13882.792916000002</v>
      </c>
      <c r="L74" s="21">
        <f t="shared" si="28"/>
        <v>18714.64101370205</v>
      </c>
      <c r="M74" s="21">
        <f t="shared" si="28"/>
        <v>4831.8480977020499</v>
      </c>
      <c r="N74" s="21">
        <f t="shared" si="28"/>
        <v>0</v>
      </c>
      <c r="O74" s="21">
        <f t="shared" si="28"/>
        <v>0</v>
      </c>
      <c r="P74" s="21">
        <f t="shared" si="28"/>
        <v>0</v>
      </c>
      <c r="Q74" s="21">
        <f t="shared" si="28"/>
        <v>0</v>
      </c>
      <c r="R74" s="21">
        <f t="shared" si="28"/>
        <v>0</v>
      </c>
      <c r="S74" s="21">
        <f t="shared" si="28"/>
        <v>0</v>
      </c>
      <c r="T74" s="21">
        <f t="shared" si="28"/>
        <v>0</v>
      </c>
      <c r="U74" s="21">
        <f t="shared" si="28"/>
        <v>0</v>
      </c>
      <c r="V74" s="21">
        <f t="shared" si="28"/>
        <v>0</v>
      </c>
      <c r="W74" s="21">
        <f t="shared" si="28"/>
        <v>20113.340665999996</v>
      </c>
      <c r="X74" s="21">
        <f t="shared" si="28"/>
        <v>28218.35239606526</v>
      </c>
      <c r="Y74" s="21">
        <f t="shared" si="28"/>
        <v>8105.011730065261</v>
      </c>
    </row>
    <row r="75" spans="1:26" ht="18.600000000000001" customHeight="1" x14ac:dyDescent="0.25">
      <c r="A75" s="13">
        <v>70</v>
      </c>
      <c r="B75" s="14" t="s">
        <v>169</v>
      </c>
      <c r="C75" s="13"/>
      <c r="D75" s="15"/>
      <c r="E75" s="16">
        <f>Jan!E77+Feb!E81+Mar!E75</f>
        <v>0</v>
      </c>
      <c r="F75" s="16">
        <f>Jan!F77+Feb!F81+Mar!F75</f>
        <v>154.69985400000002</v>
      </c>
      <c r="G75" s="16">
        <f>Jan!G77+Feb!G81+Mar!G75</f>
        <v>154.69985400000002</v>
      </c>
      <c r="H75" s="16">
        <f>Jan!H77+Feb!H81+Mar!H75</f>
        <v>0</v>
      </c>
      <c r="I75" s="16">
        <f>Jan!I77+Feb!I81+Mar!I75</f>
        <v>0</v>
      </c>
      <c r="J75" s="16">
        <f>Jan!J77+Feb!J81+Mar!J75</f>
        <v>0</v>
      </c>
      <c r="K75" s="16">
        <f>Jan!K77+Feb!K81+Mar!K75</f>
        <v>0</v>
      </c>
      <c r="L75" s="16">
        <f>Jan!L77+Feb!L81+Mar!L75</f>
        <v>840.02020721999997</v>
      </c>
      <c r="M75" s="16">
        <f>Jan!M77+Feb!M81+Mar!M75</f>
        <v>840.02020721999997</v>
      </c>
      <c r="N75" s="16">
        <f>Jan!N77+Feb!N81+Mar!N75</f>
        <v>0</v>
      </c>
      <c r="O75" s="16">
        <f>Jan!O77+Feb!O81+Mar!O75</f>
        <v>0</v>
      </c>
      <c r="P75" s="16">
        <f>Jan!P77+Feb!P81+Mar!P75</f>
        <v>0</v>
      </c>
      <c r="Q75" s="16">
        <f>Jan!Q77+Feb!Q81+Mar!Q75</f>
        <v>0</v>
      </c>
      <c r="R75" s="16">
        <f>Jan!R77+Feb!R81+Mar!R75</f>
        <v>0</v>
      </c>
      <c r="S75" s="16">
        <f>Jan!S77+Feb!S81+Mar!S75</f>
        <v>0</v>
      </c>
      <c r="T75" s="16">
        <f>Jan!T77+Feb!T81+Mar!T75</f>
        <v>0</v>
      </c>
      <c r="U75" s="16">
        <f>Jan!U77+Feb!U81+Mar!U75</f>
        <v>0</v>
      </c>
      <c r="V75" s="16">
        <f>Jan!V77+Feb!V81+Mar!V75</f>
        <v>0</v>
      </c>
      <c r="W75" s="16">
        <f>Jan!W77+Feb!W81+Mar!W75</f>
        <v>0</v>
      </c>
      <c r="X75" s="16">
        <f>Jan!X77+Feb!X81+Mar!X75</f>
        <v>840.02020721999997</v>
      </c>
      <c r="Y75" s="16">
        <f>Jan!Y77+Feb!Y81+Mar!Y75</f>
        <v>840.02020721999997</v>
      </c>
    </row>
    <row r="76" spans="1:26" ht="18.600000000000001" customHeight="1" x14ac:dyDescent="0.25">
      <c r="A76" s="13">
        <v>71</v>
      </c>
      <c r="B76" s="18" t="s">
        <v>116</v>
      </c>
      <c r="C76" s="19"/>
      <c r="D76" s="15"/>
      <c r="E76" s="21">
        <f>E74+E75</f>
        <v>4230.8966</v>
      </c>
      <c r="F76" s="21">
        <f t="shared" ref="F76:Y76" si="29">F74+F75</f>
        <v>3747.3035163540044</v>
      </c>
      <c r="G76" s="21">
        <f t="shared" si="29"/>
        <v>-483.59308364599536</v>
      </c>
      <c r="H76" s="21">
        <f t="shared" si="29"/>
        <v>6230.5477500000015</v>
      </c>
      <c r="I76" s="21">
        <f t="shared" si="29"/>
        <v>9503.7113823632099</v>
      </c>
      <c r="J76" s="21">
        <f t="shared" si="29"/>
        <v>3273.1636323632083</v>
      </c>
      <c r="K76" s="21">
        <f t="shared" si="29"/>
        <v>13882.792916000002</v>
      </c>
      <c r="L76" s="21">
        <f t="shared" si="29"/>
        <v>19554.661220922051</v>
      </c>
      <c r="M76" s="21">
        <f t="shared" si="29"/>
        <v>5671.8683049220499</v>
      </c>
      <c r="N76" s="21">
        <f t="shared" si="29"/>
        <v>0</v>
      </c>
      <c r="O76" s="21">
        <f t="shared" si="29"/>
        <v>0</v>
      </c>
      <c r="P76" s="21">
        <f t="shared" si="29"/>
        <v>0</v>
      </c>
      <c r="Q76" s="21">
        <f t="shared" si="29"/>
        <v>0</v>
      </c>
      <c r="R76" s="21">
        <f t="shared" si="29"/>
        <v>0</v>
      </c>
      <c r="S76" s="21">
        <f t="shared" si="29"/>
        <v>0</v>
      </c>
      <c r="T76" s="21">
        <f t="shared" si="29"/>
        <v>0</v>
      </c>
      <c r="U76" s="21">
        <f t="shared" si="29"/>
        <v>0</v>
      </c>
      <c r="V76" s="21">
        <f t="shared" si="29"/>
        <v>0</v>
      </c>
      <c r="W76" s="21">
        <f t="shared" si="29"/>
        <v>20113.340665999996</v>
      </c>
      <c r="X76" s="21">
        <f t="shared" si="29"/>
        <v>29058.372603285261</v>
      </c>
      <c r="Y76" s="21">
        <f t="shared" si="29"/>
        <v>8945.0319372852609</v>
      </c>
    </row>
    <row r="77" spans="1:26" ht="18.600000000000001" customHeight="1" thickBot="1" x14ac:dyDescent="0.3">
      <c r="B77" s="55" t="s">
        <v>99</v>
      </c>
      <c r="C77" s="55"/>
      <c r="D77" s="55"/>
      <c r="E77" s="55"/>
      <c r="F77" s="55"/>
      <c r="H77" s="17"/>
      <c r="J77" s="17"/>
      <c r="K77" s="17"/>
    </row>
    <row r="78" spans="1:26" ht="29.25" customHeight="1" x14ac:dyDescent="0.25"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62" t="s">
        <v>174</v>
      </c>
      <c r="T78" s="63"/>
      <c r="U78" s="63"/>
      <c r="V78" s="63"/>
      <c r="W78" s="63"/>
      <c r="X78" s="31" t="s">
        <v>178</v>
      </c>
      <c r="Y78" s="38">
        <f>X76/F76</f>
        <v>7.7544753117724623</v>
      </c>
    </row>
    <row r="79" spans="1:26" ht="29.25" customHeight="1" x14ac:dyDescent="0.25"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64" t="s">
        <v>175</v>
      </c>
      <c r="T79" s="65"/>
      <c r="U79" s="65"/>
      <c r="V79" s="65"/>
      <c r="W79" s="65"/>
      <c r="X79" s="17" t="s">
        <v>178</v>
      </c>
      <c r="Y79" s="39">
        <f>W76/E76</f>
        <v>4.7539192203373624</v>
      </c>
    </row>
    <row r="80" spans="1:26" ht="29.25" customHeight="1" x14ac:dyDescent="0.25">
      <c r="E80" s="37"/>
      <c r="F80" s="3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64" t="s">
        <v>179</v>
      </c>
      <c r="T80" s="65"/>
      <c r="U80" s="65"/>
      <c r="V80" s="65"/>
      <c r="W80" s="65"/>
      <c r="X80" s="17" t="s">
        <v>178</v>
      </c>
      <c r="Y80" s="32">
        <v>8.24616153439717E-2</v>
      </c>
    </row>
    <row r="81" spans="5:26" ht="29.25" customHeight="1" x14ac:dyDescent="0.25">
      <c r="E81" s="37"/>
      <c r="F81" s="3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64" t="s">
        <v>176</v>
      </c>
      <c r="T81" s="65"/>
      <c r="U81" s="65"/>
      <c r="V81" s="65"/>
      <c r="W81" s="65"/>
      <c r="X81" s="17" t="s">
        <v>178</v>
      </c>
      <c r="Y81" s="32">
        <v>0.109</v>
      </c>
    </row>
    <row r="82" spans="5:26" ht="29.25" customHeight="1" x14ac:dyDescent="0.25">
      <c r="E82" s="37"/>
      <c r="F82" s="3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64" t="s">
        <v>177</v>
      </c>
      <c r="T82" s="65"/>
      <c r="U82" s="65"/>
      <c r="V82" s="65"/>
      <c r="W82" s="65"/>
      <c r="X82" s="17" t="s">
        <v>178</v>
      </c>
      <c r="Y82" s="32">
        <f>Y80</f>
        <v>8.24616153439717E-2</v>
      </c>
    </row>
    <row r="83" spans="5:26" ht="29.25" customHeight="1" thickBot="1" x14ac:dyDescent="0.3">
      <c r="E83" s="37"/>
      <c r="F83" s="3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60" t="s">
        <v>191</v>
      </c>
      <c r="T83" s="61"/>
      <c r="U83" s="61"/>
      <c r="V83" s="61"/>
      <c r="W83" s="61"/>
      <c r="X83" s="40" t="s">
        <v>178</v>
      </c>
      <c r="Y83" s="41">
        <f>(Y78-Y79)/(100%-Y82)</f>
        <v>3.2702240490570476</v>
      </c>
    </row>
    <row r="84" spans="5:26" ht="18.600000000000001" customHeight="1" x14ac:dyDescent="0.25"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</row>
    <row r="86" spans="5:26" ht="18.600000000000001" customHeight="1" x14ac:dyDescent="0.25">
      <c r="E86" s="37"/>
      <c r="F86" s="3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Z86" s="44"/>
    </row>
    <row r="87" spans="5:26" ht="18.600000000000001" customHeight="1" x14ac:dyDescent="0.25"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44"/>
    </row>
    <row r="88" spans="5:26" ht="18.600000000000001" customHeight="1" x14ac:dyDescent="0.25">
      <c r="E88" s="37"/>
      <c r="F88" s="37"/>
      <c r="G88" s="17"/>
    </row>
    <row r="89" spans="5:26" ht="18.600000000000001" customHeight="1" x14ac:dyDescent="0.25">
      <c r="E89" s="37"/>
      <c r="F89" s="3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</row>
    <row r="91" spans="5:26" ht="18.600000000000001" customHeight="1" x14ac:dyDescent="0.25"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</row>
    <row r="92" spans="5:26" ht="18.600000000000001" customHeight="1" x14ac:dyDescent="0.25"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</row>
    <row r="94" spans="5:26" ht="18.600000000000001" customHeight="1" x14ac:dyDescent="0.25">
      <c r="E94" s="17"/>
      <c r="F94" s="17"/>
      <c r="G94" s="17"/>
      <c r="H94" s="17"/>
      <c r="I94" s="45">
        <f>3263.68/718.05</f>
        <v>4.5451988023118171</v>
      </c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</row>
    <row r="95" spans="5:26" ht="18.600000000000001" customHeight="1" x14ac:dyDescent="0.25">
      <c r="I95" s="45">
        <f>I94*20%</f>
        <v>0.90903976046236346</v>
      </c>
    </row>
  </sheetData>
  <mergeCells count="22">
    <mergeCell ref="S83:W83"/>
    <mergeCell ref="A1:Y1"/>
    <mergeCell ref="S78:W78"/>
    <mergeCell ref="S79:W79"/>
    <mergeCell ref="S80:W80"/>
    <mergeCell ref="S81:W81"/>
    <mergeCell ref="S82:W82"/>
    <mergeCell ref="B77:F77"/>
    <mergeCell ref="Q4:S4"/>
    <mergeCell ref="T4:V4"/>
    <mergeCell ref="W4:Y4"/>
    <mergeCell ref="C34:C35"/>
    <mergeCell ref="A2:Y2"/>
    <mergeCell ref="A3:A5"/>
    <mergeCell ref="B3:B5"/>
    <mergeCell ref="C3:C5"/>
    <mergeCell ref="D3:D5"/>
    <mergeCell ref="E3:G4"/>
    <mergeCell ref="H3:Y3"/>
    <mergeCell ref="H4:J4"/>
    <mergeCell ref="K4:M4"/>
    <mergeCell ref="N4:P4"/>
  </mergeCells>
  <printOptions horizontalCentered="1"/>
  <pageMargins left="0" right="0" top="0.39370078740157483" bottom="0.39370078740157483" header="0" footer="0"/>
  <pageSetup paperSize="9" scale="66" orientation="landscape" r:id="rId1"/>
  <rowBreaks count="1" manualBreakCount="1">
    <brk id="72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Jan</vt:lpstr>
      <vt:lpstr>Feb</vt:lpstr>
      <vt:lpstr>Mar</vt:lpstr>
      <vt:lpstr>March arrears</vt:lpstr>
      <vt:lpstr>CP Q4 TOTAL</vt:lpstr>
      <vt:lpstr>'CP Q4 TOTAL'!Print_Area</vt:lpstr>
      <vt:lpstr>Feb!Print_Area</vt:lpstr>
      <vt:lpstr>Jan!Print_Area</vt:lpstr>
      <vt:lpstr>Mar!Print_Area</vt:lpstr>
      <vt:lpstr>'CP Q4 TOTAL'!Print_Titles</vt:lpstr>
      <vt:lpstr>Feb!Print_Titles</vt:lpstr>
      <vt:lpstr>Jan!Print_Titles</vt:lpstr>
      <vt:lpstr>Mar!Print_Titles</vt:lpstr>
      <vt:lpstr>'March arrears'!Print_Titles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2023-06-01T06:54:23Z</cp:lastPrinted>
  <dcterms:created xsi:type="dcterms:W3CDTF">2023-02-16T09:38:47Z</dcterms:created>
  <dcterms:modified xsi:type="dcterms:W3CDTF">2023-06-13T10:19:36Z</dcterms:modified>
</cp:coreProperties>
</file>