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.75\d\FSA charges\2022-23\Q3\Annexures\"/>
    </mc:Choice>
  </mc:AlternateContent>
  <xr:revisionPtr revIDLastSave="0" documentId="13_ncr:1_{581D31F9-0806-4D6F-8679-88CC0432061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Oct " sheetId="1" r:id="rId1"/>
    <sheet name="Nov " sheetId="2" r:id="rId2"/>
    <sheet name="Dec " sheetId="3" r:id="rId3"/>
    <sheet name="CP Q3 TOTAL" sheetId="4" r:id="rId4"/>
  </sheets>
  <definedNames>
    <definedName name="_xlnm.Print_Area" localSheetId="3">'CP Q3 TOTAL'!$A$1:$Y$96</definedName>
    <definedName name="_xlnm.Print_Area" localSheetId="2">'Dec '!$A$1:$Y$90</definedName>
    <definedName name="_xlnm.Print_Area" localSheetId="1">'Nov '!$A$1:$Y$90</definedName>
    <definedName name="_xlnm.Print_Area" localSheetId="0">'Oct '!$A$1:$Y$90</definedName>
    <definedName name="_xlnm.Print_Titles" localSheetId="3">'CP Q3 TOTAL'!$1:$5</definedName>
    <definedName name="_xlnm.Print_Titles" localSheetId="2">'Dec '!$1:$5</definedName>
    <definedName name="_xlnm.Print_Titles" localSheetId="1">'Nov '!$1:$5</definedName>
    <definedName name="_xlnm.Print_Titles" localSheetId="0">'Oct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6" i="1" l="1"/>
  <c r="Y96" i="2"/>
  <c r="Y96" i="3"/>
  <c r="Y96" i="4"/>
  <c r="Y92" i="1"/>
  <c r="Y92" i="2"/>
  <c r="Y92" i="3"/>
  <c r="Y92" i="4"/>
  <c r="Y91" i="1"/>
  <c r="Y91" i="2"/>
  <c r="Y91" i="3"/>
  <c r="Y91" i="4"/>
  <c r="E93" i="1"/>
  <c r="E92" i="2"/>
  <c r="E94" i="3"/>
  <c r="F62" i="4"/>
  <c r="Y95" i="4"/>
  <c r="T70" i="3" l="1"/>
  <c r="T67" i="3"/>
  <c r="T53" i="3"/>
  <c r="T54" i="3" s="1"/>
  <c r="T62" i="3" s="1"/>
  <c r="T69" i="3" s="1"/>
  <c r="T89" i="3" s="1"/>
  <c r="T48" i="3"/>
  <c r="T41" i="3"/>
  <c r="T21" i="3"/>
  <c r="T23" i="3" s="1"/>
  <c r="T14" i="3"/>
  <c r="R70" i="3"/>
  <c r="Q70" i="3"/>
  <c r="R67" i="3"/>
  <c r="Q67" i="3"/>
  <c r="R53" i="3"/>
  <c r="Q53" i="3"/>
  <c r="R48" i="3"/>
  <c r="Q48" i="3"/>
  <c r="R41" i="3"/>
  <c r="Q41" i="3"/>
  <c r="R21" i="3"/>
  <c r="R23" i="3" s="1"/>
  <c r="Q21" i="3"/>
  <c r="Q23" i="3" s="1"/>
  <c r="R14" i="3"/>
  <c r="Q14" i="3"/>
  <c r="O70" i="3"/>
  <c r="N70" i="3"/>
  <c r="O67" i="3"/>
  <c r="N67" i="3"/>
  <c r="O53" i="3"/>
  <c r="N53" i="3"/>
  <c r="O48" i="3"/>
  <c r="N48" i="3"/>
  <c r="O41" i="3"/>
  <c r="N41" i="3"/>
  <c r="O21" i="3"/>
  <c r="O23" i="3" s="1"/>
  <c r="N21" i="3"/>
  <c r="N23" i="3" s="1"/>
  <c r="O14" i="3"/>
  <c r="N14" i="3"/>
  <c r="R70" i="2"/>
  <c r="Q70" i="2"/>
  <c r="R67" i="2"/>
  <c r="Q67" i="2"/>
  <c r="R53" i="2"/>
  <c r="Q53" i="2"/>
  <c r="R48" i="2"/>
  <c r="Q48" i="2"/>
  <c r="R41" i="2"/>
  <c r="Q41" i="2"/>
  <c r="R21" i="2"/>
  <c r="R23" i="2" s="1"/>
  <c r="Q21" i="2"/>
  <c r="Q23" i="2" s="1"/>
  <c r="R14" i="2"/>
  <c r="Q14" i="2"/>
  <c r="O70" i="2"/>
  <c r="N70" i="2"/>
  <c r="O67" i="2"/>
  <c r="N67" i="2"/>
  <c r="O53" i="2"/>
  <c r="N53" i="2"/>
  <c r="O48" i="2"/>
  <c r="N48" i="2"/>
  <c r="O41" i="2"/>
  <c r="N41" i="2"/>
  <c r="O21" i="2"/>
  <c r="O23" i="2" s="1"/>
  <c r="N21" i="2"/>
  <c r="N23" i="2" s="1"/>
  <c r="O14" i="2"/>
  <c r="N14" i="2"/>
  <c r="T70" i="1"/>
  <c r="T67" i="1"/>
  <c r="T53" i="1"/>
  <c r="T54" i="1" s="1"/>
  <c r="T62" i="1" s="1"/>
  <c r="T69" i="1" s="1"/>
  <c r="T89" i="1" s="1"/>
  <c r="T48" i="1"/>
  <c r="T41" i="1"/>
  <c r="T21" i="1"/>
  <c r="T23" i="1" s="1"/>
  <c r="T14" i="1"/>
  <c r="R70" i="1"/>
  <c r="Q70" i="1"/>
  <c r="R67" i="1"/>
  <c r="Q67" i="1"/>
  <c r="R53" i="1"/>
  <c r="Q53" i="1"/>
  <c r="R48" i="1"/>
  <c r="Q48" i="1"/>
  <c r="R41" i="1"/>
  <c r="R54" i="1" s="1"/>
  <c r="R62" i="1" s="1"/>
  <c r="R69" i="1" s="1"/>
  <c r="R89" i="1" s="1"/>
  <c r="Q41" i="1"/>
  <c r="R21" i="1"/>
  <c r="R23" i="1" s="1"/>
  <c r="Q21" i="1"/>
  <c r="Q23" i="1" s="1"/>
  <c r="R14" i="1"/>
  <c r="Q14" i="1"/>
  <c r="A89" i="4"/>
  <c r="M69" i="4"/>
  <c r="L69" i="4"/>
  <c r="K69" i="4"/>
  <c r="H69" i="4"/>
  <c r="G69" i="4"/>
  <c r="F69" i="4"/>
  <c r="E69" i="4"/>
  <c r="A69" i="4"/>
  <c r="A70" i="4" s="1"/>
  <c r="M67" i="4"/>
  <c r="L67" i="4"/>
  <c r="K67" i="4"/>
  <c r="J67" i="4"/>
  <c r="I67" i="4"/>
  <c r="H67" i="4"/>
  <c r="G67" i="4"/>
  <c r="F67" i="4"/>
  <c r="E67" i="4"/>
  <c r="A67" i="4"/>
  <c r="M62" i="4"/>
  <c r="L62" i="4"/>
  <c r="K62" i="4"/>
  <c r="H62" i="4"/>
  <c r="G62" i="4"/>
  <c r="E62" i="4"/>
  <c r="A62" i="4"/>
  <c r="A54" i="4"/>
  <c r="M53" i="4"/>
  <c r="M54" i="4" s="1"/>
  <c r="L53" i="4"/>
  <c r="L54" i="4" s="1"/>
  <c r="K53" i="4"/>
  <c r="K54" i="4" s="1"/>
  <c r="J53" i="4"/>
  <c r="I53" i="4"/>
  <c r="H53" i="4"/>
  <c r="H54" i="4" s="1"/>
  <c r="G53" i="4"/>
  <c r="G54" i="4" s="1"/>
  <c r="F53" i="4"/>
  <c r="F54" i="4" s="1"/>
  <c r="E53" i="4"/>
  <c r="E54" i="4" s="1"/>
  <c r="C53" i="4"/>
  <c r="A53" i="4"/>
  <c r="AB48" i="4"/>
  <c r="M48" i="4"/>
  <c r="L48" i="4"/>
  <c r="K48" i="4"/>
  <c r="J48" i="4"/>
  <c r="I48" i="4"/>
  <c r="H48" i="4"/>
  <c r="G48" i="4"/>
  <c r="F48" i="4"/>
  <c r="E48" i="4"/>
  <c r="C48" i="4"/>
  <c r="A48" i="4"/>
  <c r="M41" i="4"/>
  <c r="L41" i="4"/>
  <c r="K41" i="4"/>
  <c r="J41" i="4"/>
  <c r="I41" i="4"/>
  <c r="H41" i="4"/>
  <c r="G41" i="4"/>
  <c r="F41" i="4"/>
  <c r="E41" i="4"/>
  <c r="C41" i="4"/>
  <c r="A41" i="4"/>
  <c r="M23" i="4"/>
  <c r="L23" i="4"/>
  <c r="K23" i="4"/>
  <c r="H23" i="4"/>
  <c r="G23" i="4"/>
  <c r="F23" i="4"/>
  <c r="E23" i="4"/>
  <c r="C23" i="4"/>
  <c r="A23" i="4"/>
  <c r="M21" i="4"/>
  <c r="L21" i="4"/>
  <c r="K21" i="4"/>
  <c r="J21" i="4"/>
  <c r="I21" i="4"/>
  <c r="H21" i="4"/>
  <c r="G21" i="4"/>
  <c r="F21" i="4"/>
  <c r="E21" i="4"/>
  <c r="C21" i="4"/>
  <c r="A21" i="4"/>
  <c r="M14" i="4"/>
  <c r="L14" i="4"/>
  <c r="K14" i="4"/>
  <c r="H14" i="4"/>
  <c r="G14" i="4"/>
  <c r="F14" i="4"/>
  <c r="E14" i="4"/>
  <c r="C14" i="4"/>
  <c r="A14" i="4"/>
  <c r="X42" i="1"/>
  <c r="W42" i="1"/>
  <c r="X42" i="3"/>
  <c r="W42" i="3"/>
  <c r="F41" i="3"/>
  <c r="F54" i="3" s="1"/>
  <c r="F62" i="3" s="1"/>
  <c r="F69" i="3" s="1"/>
  <c r="F89" i="3" s="1"/>
  <c r="G41" i="3"/>
  <c r="H41" i="3"/>
  <c r="I41" i="3"/>
  <c r="J41" i="3"/>
  <c r="K41" i="3"/>
  <c r="K54" i="3" s="1"/>
  <c r="K62" i="3" s="1"/>
  <c r="K69" i="3" s="1"/>
  <c r="K89" i="3" s="1"/>
  <c r="L41" i="3"/>
  <c r="M41" i="3"/>
  <c r="U89" i="3"/>
  <c r="E89" i="3"/>
  <c r="A89" i="3"/>
  <c r="U70" i="3"/>
  <c r="M70" i="3"/>
  <c r="L70" i="3"/>
  <c r="K70" i="3"/>
  <c r="I70" i="3"/>
  <c r="H70" i="3"/>
  <c r="F70" i="3"/>
  <c r="E70" i="3"/>
  <c r="A70" i="3"/>
  <c r="U69" i="3"/>
  <c r="E69" i="3"/>
  <c r="A69" i="3"/>
  <c r="U67" i="3"/>
  <c r="M67" i="3"/>
  <c r="L67" i="3"/>
  <c r="K67" i="3"/>
  <c r="J67" i="3"/>
  <c r="I67" i="3"/>
  <c r="H67" i="3"/>
  <c r="G67" i="3"/>
  <c r="F67" i="3"/>
  <c r="E67" i="3"/>
  <c r="A67" i="3"/>
  <c r="U62" i="3"/>
  <c r="H62" i="3"/>
  <c r="H69" i="3" s="1"/>
  <c r="H89" i="3" s="1"/>
  <c r="E62" i="3"/>
  <c r="A62" i="3"/>
  <c r="L54" i="3"/>
  <c r="L62" i="3" s="1"/>
  <c r="L69" i="3" s="1"/>
  <c r="L89" i="3" s="1"/>
  <c r="E54" i="3"/>
  <c r="U53" i="3"/>
  <c r="U54" i="3" s="1"/>
  <c r="M53" i="3"/>
  <c r="M54" i="3" s="1"/>
  <c r="M62" i="3" s="1"/>
  <c r="M69" i="3" s="1"/>
  <c r="L53" i="3"/>
  <c r="K53" i="3"/>
  <c r="J53" i="3"/>
  <c r="I53" i="3"/>
  <c r="H53" i="3"/>
  <c r="H54" i="3" s="1"/>
  <c r="G53" i="3"/>
  <c r="G54" i="3" s="1"/>
  <c r="G62" i="3" s="1"/>
  <c r="G69" i="3" s="1"/>
  <c r="F53" i="3"/>
  <c r="E53" i="3"/>
  <c r="C53" i="3"/>
  <c r="A53" i="3"/>
  <c r="A54" i="3" s="1"/>
  <c r="AB48" i="3"/>
  <c r="U48" i="3"/>
  <c r="M48" i="3"/>
  <c r="L48" i="3"/>
  <c r="K48" i="3"/>
  <c r="J48" i="3"/>
  <c r="I48" i="3"/>
  <c r="H48" i="3"/>
  <c r="G48" i="3"/>
  <c r="F48" i="3"/>
  <c r="E48" i="3"/>
  <c r="C48" i="3"/>
  <c r="A48" i="3"/>
  <c r="U41" i="3"/>
  <c r="E41" i="3"/>
  <c r="C41" i="3"/>
  <c r="A41" i="3"/>
  <c r="U23" i="3"/>
  <c r="M23" i="3"/>
  <c r="L23" i="3"/>
  <c r="K23" i="3"/>
  <c r="H23" i="3"/>
  <c r="G23" i="3"/>
  <c r="F23" i="3"/>
  <c r="E23" i="3"/>
  <c r="C23" i="3"/>
  <c r="A23" i="3"/>
  <c r="U21" i="3"/>
  <c r="M21" i="3"/>
  <c r="L21" i="3"/>
  <c r="K21" i="3"/>
  <c r="J21" i="3"/>
  <c r="I21" i="3"/>
  <c r="H21" i="3"/>
  <c r="G21" i="3"/>
  <c r="F21" i="3"/>
  <c r="E21" i="3"/>
  <c r="C21" i="3"/>
  <c r="A21" i="3"/>
  <c r="U14" i="3"/>
  <c r="M14" i="3"/>
  <c r="L14" i="3"/>
  <c r="K14" i="3"/>
  <c r="I14" i="3"/>
  <c r="I23" i="3" s="1"/>
  <c r="H14" i="3"/>
  <c r="G14" i="3"/>
  <c r="F14" i="3"/>
  <c r="E14" i="3"/>
  <c r="C14" i="3"/>
  <c r="A14" i="3"/>
  <c r="X88" i="3"/>
  <c r="W88" i="3"/>
  <c r="X87" i="3"/>
  <c r="W87" i="3"/>
  <c r="X86" i="3"/>
  <c r="W86" i="3"/>
  <c r="X85" i="3"/>
  <c r="W85" i="3"/>
  <c r="X84" i="3"/>
  <c r="W84" i="3"/>
  <c r="X83" i="3"/>
  <c r="W83" i="3"/>
  <c r="X82" i="3"/>
  <c r="W82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Y74" i="3"/>
  <c r="X74" i="3"/>
  <c r="W74" i="3"/>
  <c r="X73" i="3"/>
  <c r="W73" i="3"/>
  <c r="X72" i="3"/>
  <c r="W72" i="3"/>
  <c r="X71" i="3"/>
  <c r="W71" i="3"/>
  <c r="X68" i="3"/>
  <c r="W68" i="3"/>
  <c r="X66" i="3"/>
  <c r="W66" i="3"/>
  <c r="X65" i="3"/>
  <c r="W65" i="3"/>
  <c r="X64" i="3"/>
  <c r="W64" i="3"/>
  <c r="X63" i="3"/>
  <c r="W63" i="3"/>
  <c r="X61" i="3"/>
  <c r="W61" i="3"/>
  <c r="X60" i="3"/>
  <c r="W60" i="3"/>
  <c r="X59" i="3"/>
  <c r="W59" i="3"/>
  <c r="Y58" i="3"/>
  <c r="X58" i="3"/>
  <c r="W58" i="3"/>
  <c r="X57" i="3"/>
  <c r="W57" i="3"/>
  <c r="X56" i="3"/>
  <c r="W56" i="3"/>
  <c r="X55" i="3"/>
  <c r="W55" i="3"/>
  <c r="X52" i="3"/>
  <c r="W52" i="3"/>
  <c r="X51" i="3"/>
  <c r="W51" i="3"/>
  <c r="X50" i="3"/>
  <c r="W50" i="3"/>
  <c r="X49" i="3"/>
  <c r="X53" i="3" s="1"/>
  <c r="W49" i="3"/>
  <c r="X47" i="3"/>
  <c r="W47" i="3"/>
  <c r="X46" i="3"/>
  <c r="W46" i="3"/>
  <c r="X45" i="3"/>
  <c r="W45" i="3"/>
  <c r="X44" i="3"/>
  <c r="W44" i="3"/>
  <c r="Y43" i="3"/>
  <c r="X43" i="3"/>
  <c r="X48" i="3" s="1"/>
  <c r="W43" i="3"/>
  <c r="X40" i="3"/>
  <c r="W40" i="3"/>
  <c r="X39" i="3"/>
  <c r="W39" i="3"/>
  <c r="X38" i="3"/>
  <c r="W38" i="3"/>
  <c r="X37" i="3"/>
  <c r="W37" i="3"/>
  <c r="X36" i="3"/>
  <c r="W36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2" i="3"/>
  <c r="W22" i="3"/>
  <c r="X20" i="3"/>
  <c r="W20" i="3"/>
  <c r="X19" i="3"/>
  <c r="W19" i="3"/>
  <c r="X18" i="3"/>
  <c r="W18" i="3"/>
  <c r="X17" i="3"/>
  <c r="W17" i="3"/>
  <c r="X16" i="3"/>
  <c r="W16" i="3"/>
  <c r="X15" i="3"/>
  <c r="X21" i="3" s="1"/>
  <c r="W15" i="3"/>
  <c r="W21" i="3" s="1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 s="1"/>
  <c r="V68" i="3"/>
  <c r="V66" i="3"/>
  <c r="V65" i="3"/>
  <c r="V64" i="3"/>
  <c r="V63" i="3"/>
  <c r="V67" i="3" s="1"/>
  <c r="V61" i="3"/>
  <c r="V60" i="3"/>
  <c r="V59" i="3"/>
  <c r="V58" i="3"/>
  <c r="V57" i="3"/>
  <c r="V56" i="3"/>
  <c r="V55" i="3"/>
  <c r="V52" i="3"/>
  <c r="V51" i="3"/>
  <c r="V50" i="3"/>
  <c r="V49" i="3"/>
  <c r="V53" i="3" s="1"/>
  <c r="V47" i="3"/>
  <c r="V46" i="3"/>
  <c r="V45" i="3"/>
  <c r="V44" i="3"/>
  <c r="V48" i="3" s="1"/>
  <c r="V43" i="3"/>
  <c r="V42" i="3"/>
  <c r="V40" i="3"/>
  <c r="V39" i="3"/>
  <c r="V38" i="3"/>
  <c r="V37" i="3"/>
  <c r="V36" i="3"/>
  <c r="V34" i="3"/>
  <c r="V33" i="3"/>
  <c r="V32" i="3"/>
  <c r="V31" i="3"/>
  <c r="V30" i="3"/>
  <c r="V29" i="3"/>
  <c r="V28" i="3"/>
  <c r="V27" i="3"/>
  <c r="V26" i="3"/>
  <c r="V25" i="3"/>
  <c r="V24" i="3"/>
  <c r="V22" i="3"/>
  <c r="V20" i="3"/>
  <c r="V19" i="3"/>
  <c r="V18" i="3"/>
  <c r="V17" i="3"/>
  <c r="V16" i="3"/>
  <c r="V21" i="3" s="1"/>
  <c r="V15" i="3"/>
  <c r="V13" i="3"/>
  <c r="V12" i="3"/>
  <c r="V11" i="3"/>
  <c r="V10" i="3"/>
  <c r="V9" i="3"/>
  <c r="V8" i="3"/>
  <c r="V7" i="3"/>
  <c r="V6" i="3"/>
  <c r="V14" i="3" s="1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 s="1"/>
  <c r="S68" i="3"/>
  <c r="Y68" i="3" s="1"/>
  <c r="S66" i="3"/>
  <c r="S65" i="3"/>
  <c r="Y65" i="3" s="1"/>
  <c r="S64" i="3"/>
  <c r="S63" i="3"/>
  <c r="S61" i="3"/>
  <c r="S60" i="3"/>
  <c r="Y60" i="3" s="1"/>
  <c r="S59" i="3"/>
  <c r="S58" i="3"/>
  <c r="S57" i="3"/>
  <c r="S56" i="3"/>
  <c r="S55" i="3"/>
  <c r="S52" i="3"/>
  <c r="Y52" i="3" s="1"/>
  <c r="S51" i="3"/>
  <c r="S53" i="3" s="1"/>
  <c r="S50" i="3"/>
  <c r="Y50" i="3" s="1"/>
  <c r="S49" i="3"/>
  <c r="S47" i="3"/>
  <c r="S46" i="3"/>
  <c r="S45" i="3"/>
  <c r="Y45" i="3" s="1"/>
  <c r="S44" i="3"/>
  <c r="S43" i="3"/>
  <c r="S48" i="3" s="1"/>
  <c r="S42" i="3"/>
  <c r="S40" i="3"/>
  <c r="S39" i="3"/>
  <c r="S38" i="3"/>
  <c r="S37" i="3"/>
  <c r="S36" i="3"/>
  <c r="S34" i="3"/>
  <c r="S33" i="3"/>
  <c r="S32" i="3"/>
  <c r="S31" i="3"/>
  <c r="S30" i="3"/>
  <c r="S29" i="3"/>
  <c r="S28" i="3"/>
  <c r="S27" i="3"/>
  <c r="S26" i="3"/>
  <c r="S25" i="3"/>
  <c r="S24" i="3"/>
  <c r="S22" i="3"/>
  <c r="S20" i="3"/>
  <c r="S19" i="3"/>
  <c r="S18" i="3"/>
  <c r="S17" i="3"/>
  <c r="S16" i="3"/>
  <c r="S15" i="3"/>
  <c r="S21" i="3" s="1"/>
  <c r="S13" i="3"/>
  <c r="S12" i="3"/>
  <c r="S11" i="3"/>
  <c r="S10" i="3"/>
  <c r="S9" i="3"/>
  <c r="S8" i="3"/>
  <c r="S7" i="3"/>
  <c r="S6" i="3"/>
  <c r="S14" i="3" s="1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0" i="3" s="1"/>
  <c r="P72" i="3"/>
  <c r="P71" i="3"/>
  <c r="P68" i="3"/>
  <c r="P66" i="3"/>
  <c r="P65" i="3"/>
  <c r="P64" i="3"/>
  <c r="Y64" i="3" s="1"/>
  <c r="P63" i="3"/>
  <c r="P61" i="3"/>
  <c r="P60" i="3"/>
  <c r="P59" i="3"/>
  <c r="P58" i="3"/>
  <c r="P57" i="3"/>
  <c r="Y57" i="3" s="1"/>
  <c r="P56" i="3"/>
  <c r="P55" i="3"/>
  <c r="P52" i="3"/>
  <c r="P51" i="3"/>
  <c r="P50" i="3"/>
  <c r="P49" i="3"/>
  <c r="Y49" i="3" s="1"/>
  <c r="P47" i="3"/>
  <c r="P46" i="3"/>
  <c r="P45" i="3"/>
  <c r="P44" i="3"/>
  <c r="P43" i="3"/>
  <c r="P48" i="3" s="1"/>
  <c r="P42" i="3"/>
  <c r="Y42" i="3" s="1"/>
  <c r="P40" i="3"/>
  <c r="P39" i="3"/>
  <c r="P38" i="3"/>
  <c r="Y38" i="3" s="1"/>
  <c r="P37" i="3"/>
  <c r="P36" i="3"/>
  <c r="P34" i="3"/>
  <c r="P33" i="3"/>
  <c r="P32" i="3"/>
  <c r="P31" i="3"/>
  <c r="P30" i="3"/>
  <c r="P29" i="3"/>
  <c r="P28" i="3"/>
  <c r="P27" i="3"/>
  <c r="P26" i="3"/>
  <c r="P25" i="3"/>
  <c r="P24" i="3"/>
  <c r="P22" i="3"/>
  <c r="Y22" i="3" s="1"/>
  <c r="P20" i="3"/>
  <c r="Y20" i="3" s="1"/>
  <c r="P19" i="3"/>
  <c r="P18" i="3"/>
  <c r="P17" i="3"/>
  <c r="Y17" i="3" s="1"/>
  <c r="P16" i="3"/>
  <c r="P15" i="3"/>
  <c r="Y15" i="3" s="1"/>
  <c r="P13" i="3"/>
  <c r="Y13" i="3" s="1"/>
  <c r="P12" i="3"/>
  <c r="P11" i="3"/>
  <c r="P10" i="3"/>
  <c r="Y10" i="3" s="1"/>
  <c r="P9" i="3"/>
  <c r="P8" i="3"/>
  <c r="Y8" i="3" s="1"/>
  <c r="P7" i="3"/>
  <c r="Y7" i="3" s="1"/>
  <c r="P6" i="3"/>
  <c r="M88" i="3"/>
  <c r="M86" i="3"/>
  <c r="M85" i="3"/>
  <c r="M84" i="3"/>
  <c r="M83" i="3"/>
  <c r="M82" i="3"/>
  <c r="M81" i="3"/>
  <c r="M80" i="3"/>
  <c r="M79" i="3"/>
  <c r="M68" i="3"/>
  <c r="M66" i="3"/>
  <c r="M65" i="3"/>
  <c r="M64" i="3"/>
  <c r="M63" i="3"/>
  <c r="M61" i="3"/>
  <c r="M60" i="3"/>
  <c r="M59" i="3"/>
  <c r="M58" i="3"/>
  <c r="M57" i="3"/>
  <c r="M56" i="3"/>
  <c r="M55" i="3"/>
  <c r="M52" i="3"/>
  <c r="M51" i="3"/>
  <c r="M50" i="3"/>
  <c r="M49" i="3"/>
  <c r="M47" i="3"/>
  <c r="M46" i="3"/>
  <c r="M45" i="3"/>
  <c r="M44" i="3"/>
  <c r="M43" i="3"/>
  <c r="M42" i="3"/>
  <c r="M40" i="3"/>
  <c r="M39" i="3"/>
  <c r="M38" i="3"/>
  <c r="M37" i="3"/>
  <c r="M36" i="3"/>
  <c r="M34" i="3"/>
  <c r="M33" i="3"/>
  <c r="M32" i="3"/>
  <c r="M31" i="3"/>
  <c r="M30" i="3"/>
  <c r="M29" i="3"/>
  <c r="M28" i="3"/>
  <c r="M27" i="3"/>
  <c r="M26" i="3"/>
  <c r="M25" i="3"/>
  <c r="M24" i="3"/>
  <c r="M22" i="3"/>
  <c r="M20" i="3"/>
  <c r="M19" i="3"/>
  <c r="M18" i="3"/>
  <c r="M17" i="3"/>
  <c r="M16" i="3"/>
  <c r="M15" i="3"/>
  <c r="M13" i="3"/>
  <c r="M12" i="3"/>
  <c r="M11" i="3"/>
  <c r="M10" i="3"/>
  <c r="M9" i="3"/>
  <c r="M8" i="3"/>
  <c r="M7" i="3"/>
  <c r="M6" i="3"/>
  <c r="J88" i="3"/>
  <c r="J87" i="3"/>
  <c r="J86" i="3"/>
  <c r="Y86" i="3" s="1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68" i="3"/>
  <c r="J66" i="3"/>
  <c r="J65" i="3"/>
  <c r="J64" i="3"/>
  <c r="J63" i="3"/>
  <c r="J61" i="3"/>
  <c r="J60" i="3"/>
  <c r="J59" i="3"/>
  <c r="J58" i="3"/>
  <c r="J57" i="3"/>
  <c r="J56" i="3"/>
  <c r="J55" i="3"/>
  <c r="J52" i="3"/>
  <c r="J51" i="3"/>
  <c r="J50" i="3"/>
  <c r="J49" i="3"/>
  <c r="J47" i="3"/>
  <c r="J46" i="3"/>
  <c r="J45" i="3"/>
  <c r="J44" i="3"/>
  <c r="J43" i="3"/>
  <c r="J42" i="3"/>
  <c r="J40" i="3"/>
  <c r="J39" i="3"/>
  <c r="J38" i="3"/>
  <c r="J37" i="3"/>
  <c r="J36" i="3"/>
  <c r="J34" i="3"/>
  <c r="J33" i="3"/>
  <c r="J32" i="3"/>
  <c r="J31" i="3"/>
  <c r="J30" i="3"/>
  <c r="J29" i="3"/>
  <c r="J28" i="3"/>
  <c r="J27" i="3"/>
  <c r="J26" i="3"/>
  <c r="J25" i="3"/>
  <c r="J24" i="3"/>
  <c r="J22" i="3"/>
  <c r="J20" i="3"/>
  <c r="J19" i="3"/>
  <c r="J18" i="3"/>
  <c r="J17" i="3"/>
  <c r="J16" i="3"/>
  <c r="J15" i="3"/>
  <c r="J13" i="3"/>
  <c r="J12" i="3"/>
  <c r="J11" i="3"/>
  <c r="J14" i="3" s="1"/>
  <c r="J23" i="3" s="1"/>
  <c r="J10" i="3"/>
  <c r="J9" i="3"/>
  <c r="J8" i="3"/>
  <c r="J7" i="3"/>
  <c r="J6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0" i="3" s="1"/>
  <c r="G75" i="3"/>
  <c r="G74" i="3"/>
  <c r="G73" i="3"/>
  <c r="G72" i="3"/>
  <c r="G71" i="3"/>
  <c r="G68" i="3"/>
  <c r="G66" i="3"/>
  <c r="G65" i="3"/>
  <c r="G64" i="3"/>
  <c r="G63" i="3"/>
  <c r="G61" i="3"/>
  <c r="G60" i="3"/>
  <c r="G59" i="3"/>
  <c r="G58" i="3"/>
  <c r="G57" i="3"/>
  <c r="G56" i="3"/>
  <c r="G55" i="3"/>
  <c r="G52" i="3"/>
  <c r="G51" i="3"/>
  <c r="G50" i="3"/>
  <c r="G49" i="3"/>
  <c r="G47" i="3"/>
  <c r="G46" i="3"/>
  <c r="G45" i="3"/>
  <c r="G44" i="3"/>
  <c r="G43" i="3"/>
  <c r="G42" i="3"/>
  <c r="G40" i="3"/>
  <c r="G39" i="3"/>
  <c r="G38" i="3"/>
  <c r="G37" i="3"/>
  <c r="G36" i="3"/>
  <c r="G34" i="3"/>
  <c r="G33" i="3"/>
  <c r="G32" i="3"/>
  <c r="G31" i="3"/>
  <c r="G30" i="3"/>
  <c r="G29" i="3"/>
  <c r="G28" i="3"/>
  <c r="G27" i="3"/>
  <c r="G26" i="3"/>
  <c r="G25" i="3"/>
  <c r="G24" i="3"/>
  <c r="G22" i="3"/>
  <c r="G20" i="3"/>
  <c r="G19" i="3"/>
  <c r="G18" i="3"/>
  <c r="G17" i="3"/>
  <c r="G16" i="3"/>
  <c r="G15" i="3"/>
  <c r="G13" i="3"/>
  <c r="G12" i="3"/>
  <c r="G11" i="3"/>
  <c r="G10" i="3"/>
  <c r="G9" i="3"/>
  <c r="G8" i="3"/>
  <c r="G7" i="3"/>
  <c r="G6" i="3"/>
  <c r="X42" i="2"/>
  <c r="W42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68" i="2"/>
  <c r="W68" i="2"/>
  <c r="X66" i="2"/>
  <c r="W66" i="2"/>
  <c r="X65" i="2"/>
  <c r="W65" i="2"/>
  <c r="X64" i="2"/>
  <c r="W64" i="2"/>
  <c r="X63" i="2"/>
  <c r="W63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2" i="2"/>
  <c r="W52" i="2"/>
  <c r="X51" i="2"/>
  <c r="W51" i="2"/>
  <c r="X50" i="2"/>
  <c r="W50" i="2"/>
  <c r="X49" i="2"/>
  <c r="W49" i="2"/>
  <c r="X47" i="2"/>
  <c r="W47" i="2"/>
  <c r="X46" i="2"/>
  <c r="W46" i="2"/>
  <c r="X45" i="2"/>
  <c r="W45" i="2"/>
  <c r="X44" i="2"/>
  <c r="W44" i="2"/>
  <c r="X43" i="2"/>
  <c r="W43" i="2"/>
  <c r="X40" i="2"/>
  <c r="W40" i="2"/>
  <c r="X39" i="2"/>
  <c r="W39" i="2"/>
  <c r="X38" i="2"/>
  <c r="W38" i="2"/>
  <c r="X37" i="2"/>
  <c r="W37" i="2"/>
  <c r="X36" i="2"/>
  <c r="W36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W41" i="2" s="1"/>
  <c r="X22" i="2"/>
  <c r="W22" i="2"/>
  <c r="X20" i="2"/>
  <c r="W20" i="2"/>
  <c r="X19" i="2"/>
  <c r="W19" i="2"/>
  <c r="X18" i="2"/>
  <c r="W18" i="2"/>
  <c r="X17" i="2"/>
  <c r="W17" i="2"/>
  <c r="X16" i="2"/>
  <c r="W16" i="2"/>
  <c r="X15" i="2"/>
  <c r="W15" i="2"/>
  <c r="X13" i="2"/>
  <c r="W13" i="2"/>
  <c r="X12" i="2"/>
  <c r="W12" i="2"/>
  <c r="X11" i="2"/>
  <c r="W11" i="2"/>
  <c r="X10" i="2"/>
  <c r="W10" i="2"/>
  <c r="X9" i="2"/>
  <c r="W9" i="2"/>
  <c r="X8" i="2"/>
  <c r="W8" i="2"/>
  <c r="X7" i="2"/>
  <c r="W7" i="2"/>
  <c r="X6" i="2"/>
  <c r="W6" i="2"/>
  <c r="W14" i="2" s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X71" i="1"/>
  <c r="W71" i="1"/>
  <c r="X68" i="1"/>
  <c r="W68" i="1"/>
  <c r="X66" i="1"/>
  <c r="W66" i="1"/>
  <c r="X65" i="1"/>
  <c r="W65" i="1"/>
  <c r="X64" i="1"/>
  <c r="W64" i="1"/>
  <c r="X63" i="1"/>
  <c r="W63" i="1"/>
  <c r="X61" i="1"/>
  <c r="W61" i="1"/>
  <c r="X60" i="1"/>
  <c r="W60" i="1"/>
  <c r="X59" i="1"/>
  <c r="W59" i="1"/>
  <c r="X58" i="1"/>
  <c r="W58" i="1"/>
  <c r="X57" i="1"/>
  <c r="W57" i="1"/>
  <c r="X56" i="1"/>
  <c r="W56" i="1"/>
  <c r="X55" i="1"/>
  <c r="W55" i="1"/>
  <c r="X52" i="1"/>
  <c r="W52" i="1"/>
  <c r="X51" i="1"/>
  <c r="W51" i="1"/>
  <c r="X50" i="1"/>
  <c r="W50" i="1"/>
  <c r="X49" i="1"/>
  <c r="W49" i="1"/>
  <c r="X47" i="1"/>
  <c r="W47" i="1"/>
  <c r="X46" i="1"/>
  <c r="W46" i="1"/>
  <c r="X45" i="1"/>
  <c r="W45" i="1"/>
  <c r="X44" i="1"/>
  <c r="W44" i="1"/>
  <c r="X43" i="1"/>
  <c r="W43" i="1"/>
  <c r="W48" i="1" s="1"/>
  <c r="X40" i="1"/>
  <c r="W40" i="1"/>
  <c r="X39" i="1"/>
  <c r="W39" i="1"/>
  <c r="X38" i="1"/>
  <c r="W38" i="1"/>
  <c r="X37" i="1"/>
  <c r="W37" i="1"/>
  <c r="X36" i="1"/>
  <c r="W36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2" i="1"/>
  <c r="W22" i="1"/>
  <c r="X20" i="1"/>
  <c r="W20" i="1"/>
  <c r="X19" i="1"/>
  <c r="W19" i="1"/>
  <c r="X18" i="1"/>
  <c r="W18" i="1"/>
  <c r="X17" i="1"/>
  <c r="W17" i="1"/>
  <c r="X16" i="1"/>
  <c r="W16" i="1"/>
  <c r="X15" i="1"/>
  <c r="W15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X6" i="1"/>
  <c r="W6" i="1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0" i="2" s="1"/>
  <c r="V72" i="2"/>
  <c r="V71" i="2"/>
  <c r="V68" i="2"/>
  <c r="V66" i="2"/>
  <c r="V65" i="2"/>
  <c r="V64" i="2"/>
  <c r="V63" i="2"/>
  <c r="V61" i="2"/>
  <c r="V60" i="2"/>
  <c r="V59" i="2"/>
  <c r="V58" i="2"/>
  <c r="V57" i="2"/>
  <c r="V56" i="2"/>
  <c r="V55" i="2"/>
  <c r="V52" i="2"/>
  <c r="V51" i="2"/>
  <c r="V50" i="2"/>
  <c r="V49" i="2"/>
  <c r="V53" i="2" s="1"/>
  <c r="V47" i="2"/>
  <c r="V46" i="2"/>
  <c r="V45" i="2"/>
  <c r="V44" i="2"/>
  <c r="V43" i="2"/>
  <c r="V42" i="2"/>
  <c r="V40" i="2"/>
  <c r="V39" i="2"/>
  <c r="V38" i="2"/>
  <c r="V37" i="2"/>
  <c r="V36" i="2"/>
  <c r="V34" i="2"/>
  <c r="V33" i="2"/>
  <c r="V32" i="2"/>
  <c r="V31" i="2"/>
  <c r="V30" i="2"/>
  <c r="V29" i="2"/>
  <c r="V28" i="2"/>
  <c r="V27" i="2"/>
  <c r="V26" i="2"/>
  <c r="V25" i="2"/>
  <c r="V24" i="2"/>
  <c r="V22" i="2"/>
  <c r="V20" i="2"/>
  <c r="V19" i="2"/>
  <c r="V18" i="2"/>
  <c r="V17" i="2"/>
  <c r="V16" i="2"/>
  <c r="V15" i="2"/>
  <c r="V13" i="2"/>
  <c r="V12" i="2"/>
  <c r="V11" i="2"/>
  <c r="V10" i="2"/>
  <c r="V9" i="2"/>
  <c r="V8" i="2"/>
  <c r="V7" i="2"/>
  <c r="V6" i="2"/>
  <c r="S88" i="2"/>
  <c r="S87" i="2"/>
  <c r="Y87" i="2" s="1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Y71" i="2" s="1"/>
  <c r="S68" i="2"/>
  <c r="S66" i="2"/>
  <c r="S65" i="2"/>
  <c r="S64" i="2"/>
  <c r="S63" i="2"/>
  <c r="S61" i="2"/>
  <c r="S60" i="2"/>
  <c r="S59" i="2"/>
  <c r="S58" i="2"/>
  <c r="S57" i="2"/>
  <c r="S56" i="2"/>
  <c r="S55" i="2"/>
  <c r="S52" i="2"/>
  <c r="Y52" i="2" s="1"/>
  <c r="S51" i="2"/>
  <c r="S50" i="2"/>
  <c r="S49" i="2"/>
  <c r="S47" i="2"/>
  <c r="S46" i="2"/>
  <c r="S45" i="2"/>
  <c r="S44" i="2"/>
  <c r="S43" i="2"/>
  <c r="S42" i="2"/>
  <c r="Y42" i="2" s="1"/>
  <c r="S40" i="2"/>
  <c r="S39" i="2"/>
  <c r="Y39" i="2" s="1"/>
  <c r="S38" i="2"/>
  <c r="S37" i="2"/>
  <c r="S36" i="2"/>
  <c r="S34" i="2"/>
  <c r="S33" i="2"/>
  <c r="S32" i="2"/>
  <c r="S31" i="2"/>
  <c r="S30" i="2"/>
  <c r="S29" i="2"/>
  <c r="S28" i="2"/>
  <c r="S27" i="2"/>
  <c r="S26" i="2"/>
  <c r="S25" i="2"/>
  <c r="S24" i="2"/>
  <c r="S22" i="2"/>
  <c r="S20" i="2"/>
  <c r="S19" i="2"/>
  <c r="S18" i="2"/>
  <c r="S17" i="2"/>
  <c r="S16" i="2"/>
  <c r="S15" i="2"/>
  <c r="S13" i="2"/>
  <c r="S12" i="2"/>
  <c r="S11" i="2"/>
  <c r="S10" i="2"/>
  <c r="S9" i="2"/>
  <c r="S8" i="2"/>
  <c r="S7" i="2"/>
  <c r="S6" i="2"/>
  <c r="P88" i="2"/>
  <c r="P87" i="2"/>
  <c r="P86" i="2"/>
  <c r="Y86" i="2" s="1"/>
  <c r="P85" i="2"/>
  <c r="P84" i="2"/>
  <c r="P83" i="2"/>
  <c r="P82" i="2"/>
  <c r="Y82" i="2" s="1"/>
  <c r="P81" i="2"/>
  <c r="P80" i="2"/>
  <c r="Y80" i="2" s="1"/>
  <c r="P79" i="2"/>
  <c r="P78" i="2"/>
  <c r="P77" i="2"/>
  <c r="P76" i="2"/>
  <c r="Y76" i="2" s="1"/>
  <c r="P75" i="2"/>
  <c r="P74" i="2"/>
  <c r="Y74" i="2" s="1"/>
  <c r="P73" i="2"/>
  <c r="P72" i="2"/>
  <c r="P71" i="2"/>
  <c r="P68" i="2"/>
  <c r="P66" i="2"/>
  <c r="Y66" i="2" s="1"/>
  <c r="P65" i="2"/>
  <c r="P64" i="2"/>
  <c r="P63" i="2"/>
  <c r="P61" i="2"/>
  <c r="P60" i="2"/>
  <c r="P59" i="2"/>
  <c r="Y59" i="2" s="1"/>
  <c r="P58" i="2"/>
  <c r="Y58" i="2" s="1"/>
  <c r="P57" i="2"/>
  <c r="P56" i="2"/>
  <c r="P55" i="2"/>
  <c r="P52" i="2"/>
  <c r="P51" i="2"/>
  <c r="P50" i="2"/>
  <c r="Y50" i="2" s="1"/>
  <c r="P49" i="2"/>
  <c r="P53" i="2" s="1"/>
  <c r="P47" i="2"/>
  <c r="P46" i="2"/>
  <c r="P45" i="2"/>
  <c r="Y45" i="2" s="1"/>
  <c r="P44" i="2"/>
  <c r="Y44" i="2" s="1"/>
  <c r="P43" i="2"/>
  <c r="P42" i="2"/>
  <c r="P40" i="2"/>
  <c r="P39" i="2"/>
  <c r="P38" i="2"/>
  <c r="Y38" i="2" s="1"/>
  <c r="P37" i="2"/>
  <c r="Y37" i="2" s="1"/>
  <c r="P36" i="2"/>
  <c r="P34" i="2"/>
  <c r="P33" i="2"/>
  <c r="P32" i="2"/>
  <c r="P31" i="2"/>
  <c r="Y31" i="2" s="1"/>
  <c r="P30" i="2"/>
  <c r="P29" i="2"/>
  <c r="P28" i="2"/>
  <c r="P27" i="2"/>
  <c r="P26" i="2"/>
  <c r="P25" i="2"/>
  <c r="Y25" i="2" s="1"/>
  <c r="P24" i="2"/>
  <c r="P22" i="2"/>
  <c r="P20" i="2"/>
  <c r="Y20" i="2" s="1"/>
  <c r="P19" i="2"/>
  <c r="P18" i="2"/>
  <c r="P17" i="2"/>
  <c r="P16" i="2"/>
  <c r="Y16" i="2" s="1"/>
  <c r="P15" i="2"/>
  <c r="Y15" i="2" s="1"/>
  <c r="P13" i="2"/>
  <c r="P12" i="2"/>
  <c r="P11" i="2"/>
  <c r="P10" i="2"/>
  <c r="P9" i="2"/>
  <c r="Y9" i="2" s="1"/>
  <c r="P8" i="2"/>
  <c r="P7" i="2"/>
  <c r="P6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68" i="2"/>
  <c r="M67" i="2"/>
  <c r="M66" i="2"/>
  <c r="M65" i="2"/>
  <c r="M64" i="2"/>
  <c r="M63" i="2"/>
  <c r="M61" i="2"/>
  <c r="M60" i="2"/>
  <c r="M59" i="2"/>
  <c r="M58" i="2"/>
  <c r="M57" i="2"/>
  <c r="M56" i="2"/>
  <c r="M55" i="2"/>
  <c r="M52" i="2"/>
  <c r="M51" i="2"/>
  <c r="M50" i="2"/>
  <c r="M49" i="2"/>
  <c r="M53" i="2" s="1"/>
  <c r="M47" i="2"/>
  <c r="M46" i="2"/>
  <c r="M45" i="2"/>
  <c r="M44" i="2"/>
  <c r="M43" i="2"/>
  <c r="M48" i="2" s="1"/>
  <c r="M42" i="2"/>
  <c r="M40" i="2"/>
  <c r="M39" i="2"/>
  <c r="M38" i="2"/>
  <c r="M37" i="2"/>
  <c r="M36" i="2"/>
  <c r="M34" i="2"/>
  <c r="M33" i="2"/>
  <c r="M32" i="2"/>
  <c r="M31" i="2"/>
  <c r="M30" i="2"/>
  <c r="M29" i="2"/>
  <c r="M28" i="2"/>
  <c r="M27" i="2"/>
  <c r="M26" i="2"/>
  <c r="M25" i="2"/>
  <c r="M24" i="2"/>
  <c r="M41" i="2" s="1"/>
  <c r="M22" i="2"/>
  <c r="M20" i="2"/>
  <c r="M19" i="2"/>
  <c r="M18" i="2"/>
  <c r="M17" i="2"/>
  <c r="M16" i="2"/>
  <c r="M15" i="2"/>
  <c r="M21" i="2" s="1"/>
  <c r="M13" i="2"/>
  <c r="M12" i="2"/>
  <c r="M11" i="2"/>
  <c r="M10" i="2"/>
  <c r="M9" i="2"/>
  <c r="M8" i="2"/>
  <c r="M7" i="2"/>
  <c r="M6" i="2"/>
  <c r="M14" i="2" s="1"/>
  <c r="J88" i="2"/>
  <c r="J87" i="2"/>
  <c r="J86" i="2"/>
  <c r="J85" i="2"/>
  <c r="Y85" i="2" s="1"/>
  <c r="J84" i="2"/>
  <c r="J83" i="2"/>
  <c r="J82" i="2"/>
  <c r="J81" i="2"/>
  <c r="J80" i="2"/>
  <c r="J79" i="2"/>
  <c r="J78" i="2"/>
  <c r="J77" i="2"/>
  <c r="J76" i="2"/>
  <c r="J75" i="2"/>
  <c r="J74" i="2"/>
  <c r="J73" i="2"/>
  <c r="J70" i="2" s="1"/>
  <c r="J72" i="2"/>
  <c r="J71" i="2"/>
  <c r="J68" i="2"/>
  <c r="J67" i="2"/>
  <c r="J66" i="2"/>
  <c r="J65" i="2"/>
  <c r="J64" i="2"/>
  <c r="J63" i="2"/>
  <c r="J61" i="2"/>
  <c r="J60" i="2"/>
  <c r="J59" i="2"/>
  <c r="J58" i="2"/>
  <c r="J57" i="2"/>
  <c r="J56" i="2"/>
  <c r="J55" i="2"/>
  <c r="J52" i="2"/>
  <c r="J51" i="2"/>
  <c r="J50" i="2"/>
  <c r="J49" i="2"/>
  <c r="J53" i="2" s="1"/>
  <c r="J47" i="2"/>
  <c r="J46" i="2"/>
  <c r="J45" i="2"/>
  <c r="J44" i="2"/>
  <c r="J43" i="2"/>
  <c r="J48" i="2" s="1"/>
  <c r="J42" i="2"/>
  <c r="J40" i="2"/>
  <c r="J39" i="2"/>
  <c r="J38" i="2"/>
  <c r="J37" i="2"/>
  <c r="J36" i="2"/>
  <c r="J34" i="2"/>
  <c r="J33" i="2"/>
  <c r="J32" i="2"/>
  <c r="J31" i="2"/>
  <c r="J30" i="2"/>
  <c r="J29" i="2"/>
  <c r="J28" i="2"/>
  <c r="J27" i="2"/>
  <c r="J26" i="2"/>
  <c r="J25" i="2"/>
  <c r="J24" i="2"/>
  <c r="J41" i="2" s="1"/>
  <c r="J22" i="2"/>
  <c r="J20" i="2"/>
  <c r="J19" i="2"/>
  <c r="J18" i="2"/>
  <c r="J17" i="2"/>
  <c r="J16" i="2"/>
  <c r="J15" i="2"/>
  <c r="J21" i="2" s="1"/>
  <c r="J13" i="2"/>
  <c r="J12" i="2"/>
  <c r="J11" i="2"/>
  <c r="J10" i="2"/>
  <c r="J9" i="2"/>
  <c r="J8" i="2"/>
  <c r="J7" i="2"/>
  <c r="J6" i="2"/>
  <c r="J14" i="2" s="1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53" i="2" s="1"/>
  <c r="G47" i="2"/>
  <c r="G46" i="2"/>
  <c r="G45" i="2"/>
  <c r="G44" i="2"/>
  <c r="G43" i="2"/>
  <c r="G48" i="2" s="1"/>
  <c r="G42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26" i="2"/>
  <c r="G25" i="2"/>
  <c r="G24" i="2"/>
  <c r="G41" i="2" s="1"/>
  <c r="G22" i="2"/>
  <c r="G20" i="2"/>
  <c r="G19" i="2"/>
  <c r="G18" i="2"/>
  <c r="G17" i="2"/>
  <c r="G16" i="2"/>
  <c r="G15" i="2"/>
  <c r="G21" i="2" s="1"/>
  <c r="G13" i="2"/>
  <c r="G12" i="2"/>
  <c r="G11" i="2"/>
  <c r="G10" i="2"/>
  <c r="G9" i="2"/>
  <c r="G8" i="2"/>
  <c r="G7" i="2"/>
  <c r="G6" i="2"/>
  <c r="G14" i="2" s="1"/>
  <c r="F89" i="2"/>
  <c r="E89" i="2"/>
  <c r="A89" i="2"/>
  <c r="U70" i="2"/>
  <c r="T70" i="2"/>
  <c r="L70" i="2"/>
  <c r="L89" i="2" s="1"/>
  <c r="K70" i="2"/>
  <c r="I70" i="2"/>
  <c r="I89" i="2" s="1"/>
  <c r="H70" i="2"/>
  <c r="F70" i="2"/>
  <c r="E70" i="2"/>
  <c r="L69" i="2"/>
  <c r="K69" i="2"/>
  <c r="K89" i="2" s="1"/>
  <c r="I69" i="2"/>
  <c r="H69" i="2"/>
  <c r="H89" i="2" s="1"/>
  <c r="F69" i="2"/>
  <c r="E69" i="2"/>
  <c r="A69" i="2"/>
  <c r="A70" i="2" s="1"/>
  <c r="U67" i="2"/>
  <c r="T67" i="2"/>
  <c r="L67" i="2"/>
  <c r="K67" i="2"/>
  <c r="I67" i="2"/>
  <c r="H67" i="2"/>
  <c r="F67" i="2"/>
  <c r="E67" i="2"/>
  <c r="A67" i="2"/>
  <c r="L62" i="2"/>
  <c r="K62" i="2"/>
  <c r="I62" i="2"/>
  <c r="H62" i="2"/>
  <c r="F62" i="2"/>
  <c r="E62" i="2"/>
  <c r="A62" i="2"/>
  <c r="L54" i="2"/>
  <c r="K54" i="2"/>
  <c r="I54" i="2"/>
  <c r="F54" i="2"/>
  <c r="E54" i="2"/>
  <c r="A54" i="2"/>
  <c r="U53" i="2"/>
  <c r="T53" i="2"/>
  <c r="L53" i="2"/>
  <c r="K53" i="2"/>
  <c r="I53" i="2"/>
  <c r="H53" i="2"/>
  <c r="H54" i="2" s="1"/>
  <c r="F53" i="2"/>
  <c r="E53" i="2"/>
  <c r="C53" i="2"/>
  <c r="A53" i="2"/>
  <c r="AB48" i="2"/>
  <c r="U48" i="2"/>
  <c r="T48" i="2"/>
  <c r="L48" i="2"/>
  <c r="K48" i="2"/>
  <c r="I48" i="2"/>
  <c r="H48" i="2"/>
  <c r="F48" i="2"/>
  <c r="E48" i="2"/>
  <c r="C48" i="2"/>
  <c r="A48" i="2"/>
  <c r="U41" i="2"/>
  <c r="T41" i="2"/>
  <c r="L41" i="2"/>
  <c r="K41" i="2"/>
  <c r="I41" i="2"/>
  <c r="H41" i="2"/>
  <c r="F41" i="2"/>
  <c r="E41" i="2"/>
  <c r="C41" i="2"/>
  <c r="A41" i="2"/>
  <c r="T23" i="2"/>
  <c r="L23" i="2"/>
  <c r="K23" i="2"/>
  <c r="I23" i="2"/>
  <c r="H23" i="2"/>
  <c r="F23" i="2"/>
  <c r="E23" i="2"/>
  <c r="C23" i="2"/>
  <c r="A23" i="2"/>
  <c r="U21" i="2"/>
  <c r="U23" i="2" s="1"/>
  <c r="T21" i="2"/>
  <c r="L21" i="2"/>
  <c r="K21" i="2"/>
  <c r="I21" i="2"/>
  <c r="H21" i="2"/>
  <c r="F21" i="2"/>
  <c r="E21" i="2"/>
  <c r="C21" i="2"/>
  <c r="A21" i="2"/>
  <c r="U14" i="2"/>
  <c r="T14" i="2"/>
  <c r="L14" i="2"/>
  <c r="K14" i="2"/>
  <c r="I14" i="2"/>
  <c r="H14" i="2"/>
  <c r="F14" i="2"/>
  <c r="E14" i="2"/>
  <c r="C14" i="2"/>
  <c r="A14" i="2"/>
  <c r="L89" i="1"/>
  <c r="F70" i="1"/>
  <c r="F89" i="1" s="1"/>
  <c r="H70" i="1"/>
  <c r="H89" i="1" s="1"/>
  <c r="I70" i="1"/>
  <c r="I89" i="1" s="1"/>
  <c r="K70" i="1"/>
  <c r="K89" i="1" s="1"/>
  <c r="L70" i="1"/>
  <c r="N70" i="1"/>
  <c r="O70" i="1"/>
  <c r="U70" i="1"/>
  <c r="E70" i="1"/>
  <c r="E89" i="1" s="1"/>
  <c r="F69" i="1"/>
  <c r="G69" i="1"/>
  <c r="H69" i="1"/>
  <c r="I69" i="1"/>
  <c r="J69" i="1"/>
  <c r="K69" i="1"/>
  <c r="L69" i="1"/>
  <c r="M69" i="1"/>
  <c r="E69" i="1"/>
  <c r="F67" i="1"/>
  <c r="G67" i="1"/>
  <c r="H67" i="1"/>
  <c r="I67" i="1"/>
  <c r="J67" i="1"/>
  <c r="K67" i="1"/>
  <c r="L67" i="1"/>
  <c r="M67" i="1"/>
  <c r="N67" i="1"/>
  <c r="O67" i="1"/>
  <c r="U67" i="1"/>
  <c r="E67" i="1"/>
  <c r="F62" i="1"/>
  <c r="G62" i="1"/>
  <c r="H62" i="1"/>
  <c r="I62" i="1"/>
  <c r="J62" i="1"/>
  <c r="K62" i="1"/>
  <c r="L62" i="1"/>
  <c r="M62" i="1"/>
  <c r="E62" i="1"/>
  <c r="F54" i="1"/>
  <c r="G54" i="1"/>
  <c r="H54" i="1"/>
  <c r="I54" i="1"/>
  <c r="J54" i="1"/>
  <c r="K54" i="1"/>
  <c r="L54" i="1"/>
  <c r="M54" i="1"/>
  <c r="E54" i="1"/>
  <c r="F53" i="1"/>
  <c r="G53" i="1"/>
  <c r="H53" i="1"/>
  <c r="I53" i="1"/>
  <c r="J53" i="1"/>
  <c r="K53" i="1"/>
  <c r="L53" i="1"/>
  <c r="M53" i="1"/>
  <c r="N53" i="1"/>
  <c r="O53" i="1"/>
  <c r="U53" i="1"/>
  <c r="E53" i="1"/>
  <c r="C53" i="1"/>
  <c r="F48" i="1"/>
  <c r="G48" i="1"/>
  <c r="H48" i="1"/>
  <c r="I48" i="1"/>
  <c r="J48" i="1"/>
  <c r="K48" i="1"/>
  <c r="L48" i="1"/>
  <c r="M48" i="1"/>
  <c r="N48" i="1"/>
  <c r="O48" i="1"/>
  <c r="U48" i="1"/>
  <c r="E48" i="1"/>
  <c r="C48" i="1"/>
  <c r="U41" i="1"/>
  <c r="O41" i="1"/>
  <c r="N41" i="1"/>
  <c r="M41" i="1"/>
  <c r="L41" i="1"/>
  <c r="K41" i="1"/>
  <c r="J41" i="1"/>
  <c r="I41" i="1"/>
  <c r="H41" i="1"/>
  <c r="G41" i="1"/>
  <c r="F41" i="1"/>
  <c r="E41" i="1"/>
  <c r="C41" i="1"/>
  <c r="F23" i="1"/>
  <c r="G23" i="1"/>
  <c r="H23" i="1"/>
  <c r="I23" i="1"/>
  <c r="J23" i="1"/>
  <c r="K23" i="1"/>
  <c r="L23" i="1"/>
  <c r="M23" i="1"/>
  <c r="E23" i="1"/>
  <c r="C23" i="1"/>
  <c r="F21" i="1"/>
  <c r="G21" i="1"/>
  <c r="H21" i="1"/>
  <c r="I21" i="1"/>
  <c r="J21" i="1"/>
  <c r="K21" i="1"/>
  <c r="L21" i="1"/>
  <c r="M21" i="1"/>
  <c r="N21" i="1"/>
  <c r="O21" i="1"/>
  <c r="U21" i="1"/>
  <c r="X21" i="1"/>
  <c r="E21" i="1"/>
  <c r="C21" i="1"/>
  <c r="U14" i="1"/>
  <c r="U23" i="1" s="1"/>
  <c r="O14" i="1"/>
  <c r="O23" i="1" s="1"/>
  <c r="N14" i="1"/>
  <c r="N23" i="1" s="1"/>
  <c r="N54" i="1" s="1"/>
  <c r="N62" i="1" s="1"/>
  <c r="M14" i="1"/>
  <c r="L14" i="1"/>
  <c r="K14" i="1"/>
  <c r="J14" i="1"/>
  <c r="I14" i="1"/>
  <c r="H14" i="1"/>
  <c r="G14" i="1"/>
  <c r="F14" i="1"/>
  <c r="E14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68" i="1"/>
  <c r="V66" i="1"/>
  <c r="V65" i="1"/>
  <c r="V64" i="1"/>
  <c r="V63" i="1"/>
  <c r="V61" i="1"/>
  <c r="Y61" i="1" s="1"/>
  <c r="V60" i="1"/>
  <c r="V59" i="1"/>
  <c r="V58" i="1"/>
  <c r="V57" i="1"/>
  <c r="V56" i="1"/>
  <c r="V55" i="1"/>
  <c r="V52" i="1"/>
  <c r="V51" i="1"/>
  <c r="V50" i="1"/>
  <c r="V49" i="1"/>
  <c r="Y49" i="1" s="1"/>
  <c r="V47" i="1"/>
  <c r="V46" i="1"/>
  <c r="V45" i="1"/>
  <c r="V44" i="1"/>
  <c r="V43" i="1"/>
  <c r="V42" i="1"/>
  <c r="V40" i="1"/>
  <c r="V39" i="1"/>
  <c r="V38" i="1"/>
  <c r="V37" i="1"/>
  <c r="V36" i="1"/>
  <c r="V34" i="1"/>
  <c r="V33" i="1"/>
  <c r="V32" i="1"/>
  <c r="V31" i="1"/>
  <c r="V30" i="1"/>
  <c r="V29" i="1"/>
  <c r="V28" i="1"/>
  <c r="V27" i="1"/>
  <c r="V26" i="1"/>
  <c r="V25" i="1"/>
  <c r="V24" i="1"/>
  <c r="V22" i="1"/>
  <c r="V20" i="1"/>
  <c r="V19" i="1"/>
  <c r="V18" i="1"/>
  <c r="V17" i="1"/>
  <c r="V16" i="1"/>
  <c r="V21" i="1" s="1"/>
  <c r="V15" i="1"/>
  <c r="V13" i="1"/>
  <c r="V12" i="1"/>
  <c r="V11" i="1"/>
  <c r="V10" i="1"/>
  <c r="V9" i="1"/>
  <c r="V8" i="1"/>
  <c r="V7" i="1"/>
  <c r="V6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68" i="1"/>
  <c r="S66" i="1"/>
  <c r="S65" i="1"/>
  <c r="S64" i="1"/>
  <c r="S63" i="1"/>
  <c r="S67" i="1" s="1"/>
  <c r="S61" i="1"/>
  <c r="S60" i="1"/>
  <c r="S59" i="1"/>
  <c r="S58" i="1"/>
  <c r="S57" i="1"/>
  <c r="S56" i="1"/>
  <c r="S55" i="1"/>
  <c r="Y55" i="1" s="1"/>
  <c r="S52" i="1"/>
  <c r="S51" i="1"/>
  <c r="S50" i="1"/>
  <c r="S53" i="1" s="1"/>
  <c r="S49" i="1"/>
  <c r="S47" i="1"/>
  <c r="S46" i="1"/>
  <c r="S45" i="1"/>
  <c r="S44" i="1"/>
  <c r="S43" i="1"/>
  <c r="S42" i="1"/>
  <c r="S40" i="1"/>
  <c r="S39" i="1"/>
  <c r="S38" i="1"/>
  <c r="S37" i="1"/>
  <c r="S36" i="1"/>
  <c r="S34" i="1"/>
  <c r="S33" i="1"/>
  <c r="S32" i="1"/>
  <c r="S31" i="1"/>
  <c r="S30" i="1"/>
  <c r="S29" i="1"/>
  <c r="S28" i="1"/>
  <c r="S27" i="1"/>
  <c r="S41" i="1" s="1"/>
  <c r="S26" i="1"/>
  <c r="S25" i="1"/>
  <c r="S24" i="1"/>
  <c r="S22" i="1"/>
  <c r="S20" i="1"/>
  <c r="S19" i="1"/>
  <c r="S21" i="1" s="1"/>
  <c r="S18" i="1"/>
  <c r="S17" i="1"/>
  <c r="S16" i="1"/>
  <c r="S15" i="1"/>
  <c r="S13" i="1"/>
  <c r="Y13" i="1" s="1"/>
  <c r="S12" i="1"/>
  <c r="S11" i="1"/>
  <c r="S10" i="1"/>
  <c r="S9" i="1"/>
  <c r="S8" i="1"/>
  <c r="S7" i="1"/>
  <c r="Y7" i="1" s="1"/>
  <c r="S6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 s="1"/>
  <c r="P68" i="1"/>
  <c r="P66" i="1"/>
  <c r="P65" i="1"/>
  <c r="Y65" i="1" s="1"/>
  <c r="P64" i="1"/>
  <c r="P63" i="1"/>
  <c r="P67" i="1" s="1"/>
  <c r="P61" i="1"/>
  <c r="P60" i="1"/>
  <c r="P59" i="1"/>
  <c r="P58" i="1"/>
  <c r="Y58" i="1" s="1"/>
  <c r="P57" i="1"/>
  <c r="P56" i="1"/>
  <c r="P55" i="1"/>
  <c r="P52" i="1"/>
  <c r="P51" i="1"/>
  <c r="P50" i="1"/>
  <c r="P49" i="1"/>
  <c r="P47" i="1"/>
  <c r="P46" i="1"/>
  <c r="Y46" i="1" s="1"/>
  <c r="P45" i="1"/>
  <c r="Y45" i="1" s="1"/>
  <c r="P44" i="1"/>
  <c r="P43" i="1"/>
  <c r="P48" i="1" s="1"/>
  <c r="P42" i="1"/>
  <c r="P40" i="1"/>
  <c r="P39" i="1"/>
  <c r="Y39" i="1" s="1"/>
  <c r="P38" i="1"/>
  <c r="Y38" i="1" s="1"/>
  <c r="P37" i="1"/>
  <c r="P36" i="1"/>
  <c r="P34" i="1"/>
  <c r="Y34" i="1" s="1"/>
  <c r="P33" i="1"/>
  <c r="P32" i="1"/>
  <c r="Y32" i="1" s="1"/>
  <c r="P31" i="1"/>
  <c r="Y31" i="1" s="1"/>
  <c r="P30" i="1"/>
  <c r="P29" i="1"/>
  <c r="P28" i="1"/>
  <c r="Y28" i="1" s="1"/>
  <c r="P27" i="1"/>
  <c r="P26" i="1"/>
  <c r="Y26" i="1" s="1"/>
  <c r="P25" i="1"/>
  <c r="Y25" i="1" s="1"/>
  <c r="P24" i="1"/>
  <c r="P22" i="1"/>
  <c r="P20" i="1"/>
  <c r="Y20" i="1" s="1"/>
  <c r="P19" i="1"/>
  <c r="P18" i="1"/>
  <c r="Y18" i="1" s="1"/>
  <c r="P17" i="1"/>
  <c r="P16" i="1"/>
  <c r="P15" i="1"/>
  <c r="Y15" i="1" s="1"/>
  <c r="P13" i="1"/>
  <c r="P12" i="1"/>
  <c r="P11" i="1"/>
  <c r="P10" i="1"/>
  <c r="P9" i="1"/>
  <c r="P8" i="1"/>
  <c r="Y8" i="1" s="1"/>
  <c r="P7" i="1"/>
  <c r="P6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68" i="1"/>
  <c r="M66" i="1"/>
  <c r="M65" i="1"/>
  <c r="M64" i="1"/>
  <c r="M63" i="1"/>
  <c r="M61" i="1"/>
  <c r="M60" i="1"/>
  <c r="M59" i="1"/>
  <c r="M58" i="1"/>
  <c r="M57" i="1"/>
  <c r="M56" i="1"/>
  <c r="M55" i="1"/>
  <c r="M52" i="1"/>
  <c r="M51" i="1"/>
  <c r="M50" i="1"/>
  <c r="M49" i="1"/>
  <c r="M47" i="1"/>
  <c r="M46" i="1"/>
  <c r="M45" i="1"/>
  <c r="M44" i="1"/>
  <c r="M43" i="1"/>
  <c r="M42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6" i="1"/>
  <c r="M25" i="1"/>
  <c r="M24" i="1"/>
  <c r="M22" i="1"/>
  <c r="M20" i="1"/>
  <c r="M19" i="1"/>
  <c r="M18" i="1"/>
  <c r="M17" i="1"/>
  <c r="M16" i="1"/>
  <c r="M15" i="1"/>
  <c r="M13" i="1"/>
  <c r="M12" i="1"/>
  <c r="M11" i="1"/>
  <c r="M10" i="1"/>
  <c r="M9" i="1"/>
  <c r="M8" i="1"/>
  <c r="M7" i="1"/>
  <c r="M6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8" i="1"/>
  <c r="J66" i="1"/>
  <c r="J65" i="1"/>
  <c r="J64" i="1"/>
  <c r="J63" i="1"/>
  <c r="J61" i="1"/>
  <c r="J60" i="1"/>
  <c r="J59" i="1"/>
  <c r="J58" i="1"/>
  <c r="J57" i="1"/>
  <c r="J56" i="1"/>
  <c r="J55" i="1"/>
  <c r="J52" i="1"/>
  <c r="J51" i="1"/>
  <c r="J50" i="1"/>
  <c r="J49" i="1"/>
  <c r="J47" i="1"/>
  <c r="J46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5" i="1"/>
  <c r="J24" i="1"/>
  <c r="J22" i="1"/>
  <c r="J20" i="1"/>
  <c r="J19" i="1"/>
  <c r="J18" i="1"/>
  <c r="J17" i="1"/>
  <c r="J16" i="1"/>
  <c r="J15" i="1"/>
  <c r="J13" i="1"/>
  <c r="J12" i="1"/>
  <c r="J11" i="1"/>
  <c r="J10" i="1"/>
  <c r="J9" i="1"/>
  <c r="J8" i="1"/>
  <c r="J7" i="1"/>
  <c r="J6" i="1"/>
  <c r="G37" i="1"/>
  <c r="G38" i="1"/>
  <c r="G39" i="1"/>
  <c r="G40" i="1"/>
  <c r="G42" i="1"/>
  <c r="G43" i="1"/>
  <c r="G44" i="1"/>
  <c r="G45" i="1"/>
  <c r="G46" i="1"/>
  <c r="G47" i="1"/>
  <c r="G49" i="1"/>
  <c r="G50" i="1"/>
  <c r="G51" i="1"/>
  <c r="G52" i="1"/>
  <c r="G55" i="1"/>
  <c r="G56" i="1"/>
  <c r="G57" i="1"/>
  <c r="G58" i="1"/>
  <c r="G59" i="1"/>
  <c r="G60" i="1"/>
  <c r="G61" i="1"/>
  <c r="G63" i="1"/>
  <c r="G64" i="1"/>
  <c r="G65" i="1"/>
  <c r="G66" i="1"/>
  <c r="G68" i="1"/>
  <c r="G71" i="1"/>
  <c r="G72" i="1"/>
  <c r="G73" i="1"/>
  <c r="G74" i="1"/>
  <c r="G75" i="1"/>
  <c r="G70" i="1" s="1"/>
  <c r="G89" i="1" s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36" i="1"/>
  <c r="G34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2" i="1"/>
  <c r="G24" i="1"/>
  <c r="G25" i="1"/>
  <c r="G26" i="1"/>
  <c r="G27" i="1"/>
  <c r="G28" i="1"/>
  <c r="G29" i="1"/>
  <c r="G30" i="1"/>
  <c r="G31" i="1"/>
  <c r="G32" i="1"/>
  <c r="G33" i="1"/>
  <c r="G6" i="1"/>
  <c r="C14" i="1"/>
  <c r="I54" i="3" l="1"/>
  <c r="I62" i="3" s="1"/>
  <c r="I69" i="3" s="1"/>
  <c r="I89" i="3" s="1"/>
  <c r="M89" i="3"/>
  <c r="J70" i="3"/>
  <c r="Y79" i="3"/>
  <c r="Y85" i="3"/>
  <c r="Y80" i="3"/>
  <c r="Y76" i="3"/>
  <c r="Y82" i="3"/>
  <c r="Y88" i="3"/>
  <c r="G89" i="3"/>
  <c r="Y88" i="2"/>
  <c r="M70" i="2"/>
  <c r="Y75" i="2"/>
  <c r="Y81" i="2"/>
  <c r="Y77" i="2"/>
  <c r="Y83" i="2"/>
  <c r="Y79" i="2"/>
  <c r="X70" i="2"/>
  <c r="Y73" i="2"/>
  <c r="G70" i="2"/>
  <c r="V23" i="3"/>
  <c r="Y6" i="3"/>
  <c r="Y12" i="3"/>
  <c r="Y19" i="3"/>
  <c r="Y40" i="3"/>
  <c r="W14" i="3"/>
  <c r="W67" i="3"/>
  <c r="Y39" i="3"/>
  <c r="Y11" i="3"/>
  <c r="Y18" i="3"/>
  <c r="Y46" i="3"/>
  <c r="Y55" i="3"/>
  <c r="Y61" i="3"/>
  <c r="Y71" i="3"/>
  <c r="Y77" i="3"/>
  <c r="Y83" i="3"/>
  <c r="Y47" i="3"/>
  <c r="Y56" i="3"/>
  <c r="Y63" i="3"/>
  <c r="Y72" i="3"/>
  <c r="Y78" i="3"/>
  <c r="Y84" i="3"/>
  <c r="Q54" i="3"/>
  <c r="Q62" i="3" s="1"/>
  <c r="Q69" i="3" s="1"/>
  <c r="Q89" i="3" s="1"/>
  <c r="R54" i="3"/>
  <c r="R62" i="3" s="1"/>
  <c r="R69" i="3" s="1"/>
  <c r="R89" i="3" s="1"/>
  <c r="S23" i="3"/>
  <c r="W53" i="3"/>
  <c r="Y9" i="3"/>
  <c r="Y14" i="3" s="1"/>
  <c r="Y16" i="3"/>
  <c r="Y44" i="3"/>
  <c r="Y48" i="3" s="1"/>
  <c r="Y51" i="3"/>
  <c r="Y53" i="3" s="1"/>
  <c r="Y59" i="3"/>
  <c r="Y66" i="3"/>
  <c r="Y67" i="3" s="1"/>
  <c r="Y75" i="3"/>
  <c r="Y81" i="3"/>
  <c r="Y87" i="3"/>
  <c r="X14" i="3"/>
  <c r="X23" i="3" s="1"/>
  <c r="X41" i="3"/>
  <c r="S67" i="3"/>
  <c r="X67" i="3"/>
  <c r="W70" i="3"/>
  <c r="W48" i="3"/>
  <c r="X70" i="3"/>
  <c r="N54" i="3"/>
  <c r="N62" i="3" s="1"/>
  <c r="N69" i="3" s="1"/>
  <c r="N89" i="3" s="1"/>
  <c r="O54" i="3"/>
  <c r="O62" i="3" s="1"/>
  <c r="O69" i="3" s="1"/>
  <c r="O89" i="3" s="1"/>
  <c r="W23" i="3"/>
  <c r="Y21" i="3"/>
  <c r="Y29" i="3"/>
  <c r="P14" i="3"/>
  <c r="P53" i="3"/>
  <c r="P67" i="3"/>
  <c r="Y73" i="3"/>
  <c r="P21" i="3"/>
  <c r="P23" i="3" s="1"/>
  <c r="Q54" i="2"/>
  <c r="Q62" i="2" s="1"/>
  <c r="Q69" i="2" s="1"/>
  <c r="Q89" i="2" s="1"/>
  <c r="R54" i="2"/>
  <c r="R62" i="2" s="1"/>
  <c r="R69" i="2" s="1"/>
  <c r="R89" i="2" s="1"/>
  <c r="Y40" i="2"/>
  <c r="Y63" i="2"/>
  <c r="Y72" i="2"/>
  <c r="Y78" i="2"/>
  <c r="Y84" i="2"/>
  <c r="S70" i="2"/>
  <c r="Y61" i="2"/>
  <c r="N54" i="2"/>
  <c r="N62" i="2" s="1"/>
  <c r="N69" i="2" s="1"/>
  <c r="N89" i="2" s="1"/>
  <c r="O54" i="2"/>
  <c r="O62" i="2" s="1"/>
  <c r="O69" i="2" s="1"/>
  <c r="O89" i="2" s="1"/>
  <c r="W48" i="2"/>
  <c r="P70" i="2"/>
  <c r="W53" i="2"/>
  <c r="W54" i="2" s="1"/>
  <c r="W62" i="2" s="1"/>
  <c r="W69" i="2" s="1"/>
  <c r="W89" i="2" s="1"/>
  <c r="W21" i="2"/>
  <c r="W67" i="2"/>
  <c r="W70" i="2"/>
  <c r="M70" i="1"/>
  <c r="M89" i="1" s="1"/>
  <c r="Y74" i="1"/>
  <c r="Y80" i="1"/>
  <c r="Y77" i="1"/>
  <c r="J70" i="1"/>
  <c r="J89" i="1" s="1"/>
  <c r="Y86" i="1"/>
  <c r="Y73" i="1"/>
  <c r="Y79" i="1"/>
  <c r="Y76" i="1"/>
  <c r="Y82" i="1"/>
  <c r="Y88" i="1"/>
  <c r="Y71" i="1"/>
  <c r="Y83" i="1"/>
  <c r="Y85" i="1"/>
  <c r="Y68" i="1"/>
  <c r="X67" i="1"/>
  <c r="Y64" i="1"/>
  <c r="Y60" i="1"/>
  <c r="Y57" i="1"/>
  <c r="Y52" i="1"/>
  <c r="Y42" i="1"/>
  <c r="V41" i="1"/>
  <c r="Y29" i="1"/>
  <c r="Y36" i="1"/>
  <c r="Y22" i="1"/>
  <c r="Y17" i="1"/>
  <c r="U54" i="1"/>
  <c r="U62" i="1" s="1"/>
  <c r="U69" i="1" s="1"/>
  <c r="U89" i="1" s="1"/>
  <c r="Y10" i="1"/>
  <c r="V14" i="1"/>
  <c r="V23" i="1" s="1"/>
  <c r="W70" i="1"/>
  <c r="Y9" i="1"/>
  <c r="Y51" i="1"/>
  <c r="Y66" i="1"/>
  <c r="Y75" i="1"/>
  <c r="Y81" i="1"/>
  <c r="Y87" i="1"/>
  <c r="V53" i="1"/>
  <c r="W67" i="1"/>
  <c r="Y16" i="1"/>
  <c r="Y21" i="1" s="1"/>
  <c r="Y24" i="1"/>
  <c r="Y41" i="1" s="1"/>
  <c r="Y30" i="1"/>
  <c r="Y37" i="1"/>
  <c r="Y44" i="1"/>
  <c r="Y59" i="1"/>
  <c r="V48" i="1"/>
  <c r="V67" i="1"/>
  <c r="Q54" i="1"/>
  <c r="Q62" i="1" s="1"/>
  <c r="Q69" i="1" s="1"/>
  <c r="Q89" i="1" s="1"/>
  <c r="S14" i="1"/>
  <c r="S23" i="1" s="1"/>
  <c r="X53" i="1"/>
  <c r="Y6" i="1"/>
  <c r="Y12" i="1"/>
  <c r="Y19" i="1"/>
  <c r="Y27" i="1"/>
  <c r="Y33" i="1"/>
  <c r="Y40" i="1"/>
  <c r="Y47" i="1"/>
  <c r="Y56" i="1"/>
  <c r="Y72" i="1"/>
  <c r="Y78" i="1"/>
  <c r="Y84" i="1"/>
  <c r="W53" i="1"/>
  <c r="S48" i="1"/>
  <c r="S70" i="1"/>
  <c r="X14" i="1"/>
  <c r="X23" i="1" s="1"/>
  <c r="W21" i="1"/>
  <c r="W41" i="1"/>
  <c r="X70" i="1"/>
  <c r="N69" i="1"/>
  <c r="N89" i="1" s="1"/>
  <c r="Y63" i="1"/>
  <c r="P53" i="1"/>
  <c r="Y50" i="1"/>
  <c r="Y53" i="1" s="1"/>
  <c r="Y43" i="1"/>
  <c r="X48" i="1"/>
  <c r="P41" i="1"/>
  <c r="X41" i="1"/>
  <c r="P21" i="1"/>
  <c r="Y11" i="1"/>
  <c r="O54" i="1"/>
  <c r="O62" i="1" s="1"/>
  <c r="O69" i="1" s="1"/>
  <c r="O89" i="1" s="1"/>
  <c r="P14" i="1"/>
  <c r="W14" i="1"/>
  <c r="W23" i="1" s="1"/>
  <c r="Y27" i="3"/>
  <c r="Y33" i="3"/>
  <c r="V41" i="3"/>
  <c r="Y30" i="3"/>
  <c r="Y37" i="3"/>
  <c r="Y26" i="3"/>
  <c r="Y32" i="3"/>
  <c r="S41" i="3"/>
  <c r="S54" i="3" s="1"/>
  <c r="S62" i="3" s="1"/>
  <c r="Y36" i="3"/>
  <c r="V54" i="3"/>
  <c r="V62" i="3" s="1"/>
  <c r="V69" i="3" s="1"/>
  <c r="V89" i="3" s="1"/>
  <c r="Y25" i="3"/>
  <c r="Y31" i="3"/>
  <c r="Y28" i="3"/>
  <c r="Y34" i="3"/>
  <c r="P41" i="3"/>
  <c r="W41" i="3"/>
  <c r="Y24" i="3"/>
  <c r="J54" i="3"/>
  <c r="J62" i="3" s="1"/>
  <c r="J69" i="3" s="1"/>
  <c r="V67" i="2"/>
  <c r="Y56" i="2"/>
  <c r="X53" i="2"/>
  <c r="Y43" i="2"/>
  <c r="Y46" i="2"/>
  <c r="V48" i="2"/>
  <c r="U54" i="2"/>
  <c r="U62" i="2" s="1"/>
  <c r="U69" i="2" s="1"/>
  <c r="U89" i="2" s="1"/>
  <c r="Y29" i="2"/>
  <c r="Y26" i="2"/>
  <c r="Y32" i="2"/>
  <c r="Y22" i="2"/>
  <c r="Y18" i="2"/>
  <c r="V21" i="2"/>
  <c r="Y11" i="2"/>
  <c r="V14" i="2"/>
  <c r="V23" i="2" s="1"/>
  <c r="Y12" i="2"/>
  <c r="Y68" i="2"/>
  <c r="Y65" i="2"/>
  <c r="Y64" i="2"/>
  <c r="Y67" i="2" s="1"/>
  <c r="Y60" i="2"/>
  <c r="Y55" i="2"/>
  <c r="Y57" i="2"/>
  <c r="S53" i="2"/>
  <c r="Y51" i="2"/>
  <c r="Y47" i="2"/>
  <c r="Y36" i="2"/>
  <c r="Y34" i="2"/>
  <c r="Y27" i="2"/>
  <c r="Y33" i="2"/>
  <c r="Y28" i="2"/>
  <c r="Y24" i="2"/>
  <c r="Y30" i="2"/>
  <c r="Y17" i="2"/>
  <c r="Y21" i="2" s="1"/>
  <c r="Y19" i="2"/>
  <c r="S21" i="2"/>
  <c r="X21" i="2"/>
  <c r="S14" i="2"/>
  <c r="S23" i="2" s="1"/>
  <c r="X14" i="2"/>
  <c r="Y7" i="2"/>
  <c r="Y13" i="2"/>
  <c r="Y8" i="2"/>
  <c r="Y10" i="2"/>
  <c r="X67" i="2"/>
  <c r="P67" i="2"/>
  <c r="Y49" i="2"/>
  <c r="P48" i="2"/>
  <c r="X48" i="2"/>
  <c r="X41" i="2"/>
  <c r="P41" i="2"/>
  <c r="P21" i="2"/>
  <c r="P14" i="2"/>
  <c r="P23" i="2" s="1"/>
  <c r="P54" i="2" s="1"/>
  <c r="P62" i="2" s="1"/>
  <c r="Y6" i="2"/>
  <c r="W23" i="2"/>
  <c r="S67" i="2"/>
  <c r="S48" i="2"/>
  <c r="T54" i="2"/>
  <c r="T62" i="2" s="1"/>
  <c r="T69" i="2" s="1"/>
  <c r="T89" i="2" s="1"/>
  <c r="V41" i="2"/>
  <c r="S41" i="2"/>
  <c r="M23" i="2"/>
  <c r="M54" i="2" s="1"/>
  <c r="M62" i="2" s="1"/>
  <c r="M69" i="2" s="1"/>
  <c r="M89" i="2" s="1"/>
  <c r="J54" i="2"/>
  <c r="J62" i="2" s="1"/>
  <c r="J69" i="2" s="1"/>
  <c r="J89" i="2" s="1"/>
  <c r="J23" i="2"/>
  <c r="G23" i="2"/>
  <c r="G54" i="2" s="1"/>
  <c r="G62" i="2" s="1"/>
  <c r="G69" i="2" s="1"/>
  <c r="G89" i="2" s="1"/>
  <c r="V70" i="1"/>
  <c r="S54" i="1"/>
  <c r="S62" i="1" s="1"/>
  <c r="S69" i="1" s="1"/>
  <c r="X54" i="3" l="1"/>
  <c r="X62" i="3" s="1"/>
  <c r="X69" i="3" s="1"/>
  <c r="X89" i="3" s="1"/>
  <c r="J89" i="3"/>
  <c r="Y70" i="2"/>
  <c r="Y23" i="3"/>
  <c r="Y70" i="3"/>
  <c r="S69" i="3"/>
  <c r="S89" i="3" s="1"/>
  <c r="W54" i="3"/>
  <c r="W62" i="3" s="1"/>
  <c r="W69" i="3" s="1"/>
  <c r="W89" i="3" s="1"/>
  <c r="P54" i="3"/>
  <c r="P62" i="3" s="1"/>
  <c r="P69" i="3" s="1"/>
  <c r="P89" i="3" s="1"/>
  <c r="Y48" i="2"/>
  <c r="Y70" i="1"/>
  <c r="V54" i="1"/>
  <c r="V62" i="1" s="1"/>
  <c r="V69" i="1" s="1"/>
  <c r="V89" i="1" s="1"/>
  <c r="Y67" i="1"/>
  <c r="Y48" i="1"/>
  <c r="X54" i="1"/>
  <c r="X62" i="1" s="1"/>
  <c r="X69" i="1" s="1"/>
  <c r="X89" i="1" s="1"/>
  <c r="S89" i="1"/>
  <c r="Y14" i="1"/>
  <c r="Y23" i="1" s="1"/>
  <c r="W54" i="1"/>
  <c r="W62" i="1" s="1"/>
  <c r="W69" i="1" s="1"/>
  <c r="W89" i="1" s="1"/>
  <c r="P23" i="1"/>
  <c r="P54" i="1" s="1"/>
  <c r="P62" i="1" s="1"/>
  <c r="P69" i="1" s="1"/>
  <c r="P89" i="1" s="1"/>
  <c r="Y41" i="3"/>
  <c r="V54" i="2"/>
  <c r="V62" i="2" s="1"/>
  <c r="V69" i="2" s="1"/>
  <c r="V89" i="2" s="1"/>
  <c r="Y41" i="2"/>
  <c r="Y53" i="2"/>
  <c r="X23" i="2"/>
  <c r="X54" i="2" s="1"/>
  <c r="X62" i="2" s="1"/>
  <c r="X69" i="2" s="1"/>
  <c r="X89" i="2" s="1"/>
  <c r="S54" i="2"/>
  <c r="S62" i="2" s="1"/>
  <c r="S69" i="2" s="1"/>
  <c r="S89" i="2" s="1"/>
  <c r="Y14" i="2"/>
  <c r="Y23" i="2" s="1"/>
  <c r="P69" i="2"/>
  <c r="P89" i="2" s="1"/>
  <c r="Y54" i="3" l="1"/>
  <c r="Y62" i="3" s="1"/>
  <c r="Y69" i="3" s="1"/>
  <c r="Y89" i="3" s="1"/>
  <c r="Y54" i="1"/>
  <c r="Y62" i="1" s="1"/>
  <c r="Y69" i="1" s="1"/>
  <c r="Y89" i="1" s="1"/>
  <c r="Y54" i="2"/>
  <c r="Y62" i="2" s="1"/>
  <c r="Y69" i="2" s="1"/>
  <c r="Y89" i="2" s="1"/>
  <c r="AA50" i="2" l="1"/>
  <c r="AA47" i="2"/>
  <c r="AA46" i="2"/>
  <c r="AA45" i="2"/>
  <c r="AA44" i="2"/>
  <c r="AB51" i="1"/>
  <c r="AB48" i="1"/>
  <c r="AB66" i="1"/>
  <c r="AB65" i="1"/>
  <c r="AD45" i="1" l="1"/>
  <c r="AB45" i="1"/>
  <c r="AE44" i="1"/>
  <c r="AD44" i="1"/>
  <c r="AC44" i="1"/>
  <c r="AB44" i="1"/>
  <c r="AC22" i="1"/>
  <c r="AB22" i="1"/>
  <c r="AC18" i="1"/>
  <c r="AB18" i="1"/>
  <c r="G35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0" i="4"/>
  <c r="F19" i="4"/>
  <c r="F18" i="4"/>
  <c r="F17" i="4"/>
  <c r="F16" i="4"/>
  <c r="F15" i="4"/>
  <c r="F13" i="4"/>
  <c r="F12" i="4"/>
  <c r="F11" i="4"/>
  <c r="F10" i="4"/>
  <c r="F9" i="4"/>
  <c r="F61" i="4" l="1"/>
  <c r="U88" i="4" l="1"/>
  <c r="T88" i="4"/>
  <c r="R88" i="4"/>
  <c r="Q88" i="4"/>
  <c r="O88" i="4"/>
  <c r="N88" i="4"/>
  <c r="L88" i="4"/>
  <c r="K88" i="4"/>
  <c r="I88" i="4"/>
  <c r="F88" i="4"/>
  <c r="E88" i="4"/>
  <c r="U87" i="4"/>
  <c r="T87" i="4"/>
  <c r="R87" i="4"/>
  <c r="Q87" i="4"/>
  <c r="O87" i="4"/>
  <c r="N87" i="4"/>
  <c r="L87" i="4"/>
  <c r="K87" i="4"/>
  <c r="I87" i="4"/>
  <c r="F87" i="4"/>
  <c r="E87" i="4"/>
  <c r="U86" i="4"/>
  <c r="T86" i="4"/>
  <c r="R86" i="4"/>
  <c r="Q86" i="4"/>
  <c r="O86" i="4"/>
  <c r="N86" i="4"/>
  <c r="L86" i="4"/>
  <c r="K86" i="4"/>
  <c r="I86" i="4"/>
  <c r="F86" i="4"/>
  <c r="E86" i="4"/>
  <c r="U85" i="4"/>
  <c r="T85" i="4"/>
  <c r="R85" i="4"/>
  <c r="Q85" i="4"/>
  <c r="O85" i="4"/>
  <c r="N85" i="4"/>
  <c r="L85" i="4"/>
  <c r="K85" i="4"/>
  <c r="I85" i="4"/>
  <c r="F85" i="4"/>
  <c r="E85" i="4"/>
  <c r="U84" i="4"/>
  <c r="T84" i="4"/>
  <c r="R84" i="4"/>
  <c r="Q84" i="4"/>
  <c r="O84" i="4"/>
  <c r="N84" i="4"/>
  <c r="L84" i="4"/>
  <c r="K84" i="4"/>
  <c r="I84" i="4"/>
  <c r="F84" i="4"/>
  <c r="E84" i="4"/>
  <c r="U83" i="4"/>
  <c r="T83" i="4"/>
  <c r="R83" i="4"/>
  <c r="Q83" i="4"/>
  <c r="O83" i="4"/>
  <c r="N83" i="4"/>
  <c r="L83" i="4"/>
  <c r="K83" i="4"/>
  <c r="I83" i="4"/>
  <c r="F83" i="4"/>
  <c r="E83" i="4"/>
  <c r="U82" i="4"/>
  <c r="T82" i="4"/>
  <c r="R82" i="4"/>
  <c r="Q82" i="4"/>
  <c r="O82" i="4"/>
  <c r="N82" i="4"/>
  <c r="L82" i="4"/>
  <c r="K82" i="4"/>
  <c r="I82" i="4"/>
  <c r="F82" i="4"/>
  <c r="E82" i="4"/>
  <c r="U81" i="4"/>
  <c r="T81" i="4"/>
  <c r="R81" i="4"/>
  <c r="Q81" i="4"/>
  <c r="O81" i="4"/>
  <c r="N81" i="4"/>
  <c r="L81" i="4"/>
  <c r="K81" i="4"/>
  <c r="I81" i="4"/>
  <c r="F81" i="4"/>
  <c r="E81" i="4"/>
  <c r="U80" i="4"/>
  <c r="T80" i="4"/>
  <c r="R80" i="4"/>
  <c r="Q80" i="4"/>
  <c r="O80" i="4"/>
  <c r="N80" i="4"/>
  <c r="L80" i="4"/>
  <c r="K80" i="4"/>
  <c r="I80" i="4"/>
  <c r="F80" i="4"/>
  <c r="E80" i="4"/>
  <c r="U79" i="4"/>
  <c r="T79" i="4"/>
  <c r="R79" i="4"/>
  <c r="Q79" i="4"/>
  <c r="O79" i="4"/>
  <c r="N79" i="4"/>
  <c r="L79" i="4"/>
  <c r="K79" i="4"/>
  <c r="I79" i="4"/>
  <c r="F79" i="4"/>
  <c r="E79" i="4"/>
  <c r="U78" i="4"/>
  <c r="T78" i="4"/>
  <c r="R78" i="4"/>
  <c r="Q78" i="4"/>
  <c r="O78" i="4"/>
  <c r="N78" i="4"/>
  <c r="L78" i="4"/>
  <c r="K78" i="4"/>
  <c r="F78" i="4"/>
  <c r="E78" i="4"/>
  <c r="U77" i="4"/>
  <c r="T77" i="4"/>
  <c r="R77" i="4"/>
  <c r="Q77" i="4"/>
  <c r="O77" i="4"/>
  <c r="N77" i="4"/>
  <c r="L77" i="4"/>
  <c r="K77" i="4"/>
  <c r="I77" i="4"/>
  <c r="F77" i="4"/>
  <c r="E77" i="4"/>
  <c r="U76" i="4"/>
  <c r="T76" i="4"/>
  <c r="R76" i="4"/>
  <c r="Q76" i="4"/>
  <c r="O76" i="4"/>
  <c r="N76" i="4"/>
  <c r="L76" i="4"/>
  <c r="K76" i="4"/>
  <c r="I76" i="4"/>
  <c r="F76" i="4"/>
  <c r="E76" i="4"/>
  <c r="U75" i="4"/>
  <c r="T75" i="4"/>
  <c r="R75" i="4"/>
  <c r="Q75" i="4"/>
  <c r="O75" i="4"/>
  <c r="N75" i="4"/>
  <c r="L75" i="4"/>
  <c r="K75" i="4"/>
  <c r="I75" i="4"/>
  <c r="F75" i="4"/>
  <c r="E75" i="4"/>
  <c r="U74" i="4"/>
  <c r="T74" i="4"/>
  <c r="R74" i="4"/>
  <c r="Q74" i="4"/>
  <c r="O74" i="4"/>
  <c r="N74" i="4"/>
  <c r="L74" i="4"/>
  <c r="K74" i="4"/>
  <c r="I74" i="4"/>
  <c r="F74" i="4"/>
  <c r="E74" i="4"/>
  <c r="U73" i="4"/>
  <c r="T73" i="4"/>
  <c r="R73" i="4"/>
  <c r="Q73" i="4"/>
  <c r="O73" i="4"/>
  <c r="N73" i="4"/>
  <c r="L73" i="4"/>
  <c r="K73" i="4"/>
  <c r="I73" i="4"/>
  <c r="F73" i="4"/>
  <c r="E73" i="4"/>
  <c r="U72" i="4"/>
  <c r="T72" i="4"/>
  <c r="R72" i="4"/>
  <c r="Q72" i="4"/>
  <c r="O72" i="4"/>
  <c r="N72" i="4"/>
  <c r="L72" i="4"/>
  <c r="K72" i="4"/>
  <c r="I72" i="4"/>
  <c r="F72" i="4"/>
  <c r="E72" i="4"/>
  <c r="U71" i="4"/>
  <c r="U70" i="4" s="1"/>
  <c r="T71" i="4"/>
  <c r="R71" i="4"/>
  <c r="Q71" i="4"/>
  <c r="O71" i="4"/>
  <c r="O70" i="4" s="1"/>
  <c r="N71" i="4"/>
  <c r="L71" i="4"/>
  <c r="K71" i="4"/>
  <c r="K70" i="4" s="1"/>
  <c r="K89" i="4" s="1"/>
  <c r="I71" i="4"/>
  <c r="F71" i="4"/>
  <c r="E71" i="4"/>
  <c r="E70" i="4" s="1"/>
  <c r="E89" i="4" s="1"/>
  <c r="U66" i="4"/>
  <c r="R66" i="4"/>
  <c r="O66" i="4"/>
  <c r="L66" i="4"/>
  <c r="I66" i="4"/>
  <c r="F66" i="4"/>
  <c r="U65" i="4"/>
  <c r="R65" i="4"/>
  <c r="O65" i="4"/>
  <c r="L65" i="4"/>
  <c r="I65" i="4"/>
  <c r="F65" i="4"/>
  <c r="U64" i="4"/>
  <c r="R64" i="4"/>
  <c r="O64" i="4"/>
  <c r="L64" i="4"/>
  <c r="I64" i="4"/>
  <c r="F64" i="4"/>
  <c r="U63" i="4"/>
  <c r="U67" i="4" s="1"/>
  <c r="R63" i="4"/>
  <c r="R67" i="4" s="1"/>
  <c r="O63" i="4"/>
  <c r="O67" i="4" s="1"/>
  <c r="L63" i="4"/>
  <c r="I63" i="4"/>
  <c r="F63" i="4"/>
  <c r="U61" i="4"/>
  <c r="T61" i="4"/>
  <c r="R61" i="4"/>
  <c r="Q61" i="4"/>
  <c r="O61" i="4"/>
  <c r="N61" i="4"/>
  <c r="K61" i="4"/>
  <c r="I61" i="4"/>
  <c r="E61" i="4"/>
  <c r="U60" i="4"/>
  <c r="R60" i="4"/>
  <c r="O60" i="4"/>
  <c r="L60" i="4"/>
  <c r="I60" i="4"/>
  <c r="F60" i="4"/>
  <c r="U59" i="4"/>
  <c r="T59" i="4"/>
  <c r="R59" i="4"/>
  <c r="Q59" i="4"/>
  <c r="O59" i="4"/>
  <c r="N59" i="4"/>
  <c r="L59" i="4"/>
  <c r="K59" i="4"/>
  <c r="I59" i="4"/>
  <c r="H59" i="4"/>
  <c r="F59" i="4"/>
  <c r="E59" i="4"/>
  <c r="U58" i="4"/>
  <c r="T58" i="4"/>
  <c r="R58" i="4"/>
  <c r="Q58" i="4"/>
  <c r="O58" i="4"/>
  <c r="N58" i="4"/>
  <c r="L58" i="4"/>
  <c r="K58" i="4"/>
  <c r="I58" i="4"/>
  <c r="H58" i="4"/>
  <c r="F58" i="4"/>
  <c r="E58" i="4"/>
  <c r="U57" i="4"/>
  <c r="R57" i="4"/>
  <c r="O57" i="4"/>
  <c r="L57" i="4"/>
  <c r="I57" i="4"/>
  <c r="F57" i="4"/>
  <c r="U56" i="4"/>
  <c r="R56" i="4"/>
  <c r="O56" i="4"/>
  <c r="L56" i="4"/>
  <c r="I56" i="4"/>
  <c r="F56" i="4"/>
  <c r="U55" i="4"/>
  <c r="R55" i="4"/>
  <c r="O55" i="4"/>
  <c r="L55" i="4"/>
  <c r="I55" i="4"/>
  <c r="F55" i="4"/>
  <c r="U52" i="4"/>
  <c r="R52" i="4"/>
  <c r="O52" i="4"/>
  <c r="L52" i="4"/>
  <c r="I52" i="4"/>
  <c r="F52" i="4"/>
  <c r="U51" i="4"/>
  <c r="R51" i="4"/>
  <c r="O51" i="4"/>
  <c r="L51" i="4"/>
  <c r="F51" i="4"/>
  <c r="U50" i="4"/>
  <c r="R50" i="4"/>
  <c r="O50" i="4"/>
  <c r="L50" i="4"/>
  <c r="I50" i="4"/>
  <c r="F50" i="4"/>
  <c r="U49" i="4"/>
  <c r="R49" i="4"/>
  <c r="O49" i="4"/>
  <c r="L49" i="4"/>
  <c r="I49" i="4"/>
  <c r="F49" i="4"/>
  <c r="U47" i="4"/>
  <c r="R47" i="4"/>
  <c r="O47" i="4"/>
  <c r="L47" i="4"/>
  <c r="I47" i="4"/>
  <c r="F47" i="4"/>
  <c r="U46" i="4"/>
  <c r="R46" i="4"/>
  <c r="O46" i="4"/>
  <c r="L46" i="4"/>
  <c r="I46" i="4"/>
  <c r="F46" i="4"/>
  <c r="U45" i="4"/>
  <c r="R45" i="4"/>
  <c r="O45" i="4"/>
  <c r="L45" i="4"/>
  <c r="I45" i="4"/>
  <c r="F45" i="4"/>
  <c r="U44" i="4"/>
  <c r="R44" i="4"/>
  <c r="O44" i="4"/>
  <c r="L44" i="4"/>
  <c r="I44" i="4"/>
  <c r="F44" i="4"/>
  <c r="U43" i="4"/>
  <c r="U48" i="4" s="1"/>
  <c r="R43" i="4"/>
  <c r="R48" i="4" s="1"/>
  <c r="O43" i="4"/>
  <c r="O48" i="4" s="1"/>
  <c r="L43" i="4"/>
  <c r="I43" i="4"/>
  <c r="F43" i="4"/>
  <c r="U42" i="4"/>
  <c r="R42" i="4"/>
  <c r="O42" i="4"/>
  <c r="L42" i="4"/>
  <c r="I42" i="4"/>
  <c r="F42" i="4"/>
  <c r="U40" i="4"/>
  <c r="T40" i="4"/>
  <c r="R40" i="4"/>
  <c r="Q40" i="4"/>
  <c r="O40" i="4"/>
  <c r="N40" i="4"/>
  <c r="L40" i="4"/>
  <c r="K40" i="4"/>
  <c r="I40" i="4"/>
  <c r="E40" i="4"/>
  <c r="U39" i="4"/>
  <c r="T39" i="4"/>
  <c r="R39" i="4"/>
  <c r="Q39" i="4"/>
  <c r="O39" i="4"/>
  <c r="N39" i="4"/>
  <c r="L39" i="4"/>
  <c r="K39" i="4"/>
  <c r="I39" i="4"/>
  <c r="E39" i="4"/>
  <c r="U38" i="4"/>
  <c r="T38" i="4"/>
  <c r="R38" i="4"/>
  <c r="Q38" i="4"/>
  <c r="O38" i="4"/>
  <c r="N38" i="4"/>
  <c r="L38" i="4"/>
  <c r="K38" i="4"/>
  <c r="I38" i="4"/>
  <c r="E38" i="4"/>
  <c r="U37" i="4"/>
  <c r="R37" i="4"/>
  <c r="O37" i="4"/>
  <c r="L37" i="4"/>
  <c r="I37" i="4"/>
  <c r="U36" i="4"/>
  <c r="R36" i="4"/>
  <c r="O36" i="4"/>
  <c r="L36" i="4"/>
  <c r="I36" i="4"/>
  <c r="U35" i="4"/>
  <c r="R35" i="4"/>
  <c r="O35" i="4"/>
  <c r="L35" i="4"/>
  <c r="K35" i="4"/>
  <c r="J35" i="4"/>
  <c r="I35" i="4"/>
  <c r="H35" i="4"/>
  <c r="E35" i="4"/>
  <c r="U34" i="4"/>
  <c r="R34" i="4"/>
  <c r="O34" i="4"/>
  <c r="L34" i="4"/>
  <c r="I34" i="4"/>
  <c r="U33" i="4"/>
  <c r="R33" i="4"/>
  <c r="O33" i="4"/>
  <c r="L33" i="4"/>
  <c r="I33" i="4"/>
  <c r="U32" i="4"/>
  <c r="R32" i="4"/>
  <c r="O32" i="4"/>
  <c r="L32" i="4"/>
  <c r="I32" i="4"/>
  <c r="U31" i="4"/>
  <c r="R31" i="4"/>
  <c r="O31" i="4"/>
  <c r="L31" i="4"/>
  <c r="I31" i="4"/>
  <c r="U30" i="4"/>
  <c r="R30" i="4"/>
  <c r="O30" i="4"/>
  <c r="L30" i="4"/>
  <c r="I30" i="4"/>
  <c r="U29" i="4"/>
  <c r="R29" i="4"/>
  <c r="O29" i="4"/>
  <c r="L29" i="4"/>
  <c r="I29" i="4"/>
  <c r="U28" i="4"/>
  <c r="R28" i="4"/>
  <c r="O28" i="4"/>
  <c r="L28" i="4"/>
  <c r="I28" i="4"/>
  <c r="U27" i="4"/>
  <c r="R27" i="4"/>
  <c r="O27" i="4"/>
  <c r="L27" i="4"/>
  <c r="I27" i="4"/>
  <c r="U26" i="4"/>
  <c r="R26" i="4"/>
  <c r="O26" i="4"/>
  <c r="L26" i="4"/>
  <c r="I26" i="4"/>
  <c r="U25" i="4"/>
  <c r="R25" i="4"/>
  <c r="O25" i="4"/>
  <c r="L25" i="4"/>
  <c r="I25" i="4"/>
  <c r="U24" i="4"/>
  <c r="U41" i="4" s="1"/>
  <c r="R24" i="4"/>
  <c r="O24" i="4"/>
  <c r="L24" i="4"/>
  <c r="I24" i="4"/>
  <c r="U22" i="4"/>
  <c r="R22" i="4"/>
  <c r="O22" i="4"/>
  <c r="L22" i="4"/>
  <c r="I22" i="4"/>
  <c r="F22" i="4"/>
  <c r="U20" i="4"/>
  <c r="R20" i="4"/>
  <c r="O20" i="4"/>
  <c r="L20" i="4"/>
  <c r="I20" i="4"/>
  <c r="U19" i="4"/>
  <c r="R19" i="4"/>
  <c r="O19" i="4"/>
  <c r="L19" i="4"/>
  <c r="I19" i="4"/>
  <c r="U18" i="4"/>
  <c r="R18" i="4"/>
  <c r="O18" i="4"/>
  <c r="L18" i="4"/>
  <c r="I18" i="4"/>
  <c r="U17" i="4"/>
  <c r="R17" i="4"/>
  <c r="O17" i="4"/>
  <c r="L17" i="4"/>
  <c r="I17" i="4"/>
  <c r="U16" i="4"/>
  <c r="R16" i="4"/>
  <c r="O16" i="4"/>
  <c r="L16" i="4"/>
  <c r="I16" i="4"/>
  <c r="U15" i="4"/>
  <c r="R15" i="4"/>
  <c r="O15" i="4"/>
  <c r="L15" i="4"/>
  <c r="I15" i="4"/>
  <c r="U13" i="4"/>
  <c r="R13" i="4"/>
  <c r="O13" i="4"/>
  <c r="L13" i="4"/>
  <c r="I13" i="4"/>
  <c r="U12" i="4"/>
  <c r="R12" i="4"/>
  <c r="O12" i="4"/>
  <c r="L12" i="4"/>
  <c r="I12" i="4"/>
  <c r="U11" i="4"/>
  <c r="R11" i="4"/>
  <c r="O11" i="4"/>
  <c r="L11" i="4"/>
  <c r="I11" i="4"/>
  <c r="I14" i="4" s="1"/>
  <c r="I23" i="4" s="1"/>
  <c r="I54" i="4" s="1"/>
  <c r="I62" i="4" s="1"/>
  <c r="I69" i="4" s="1"/>
  <c r="U10" i="4"/>
  <c r="R10" i="4"/>
  <c r="O10" i="4"/>
  <c r="L10" i="4"/>
  <c r="I10" i="4"/>
  <c r="U9" i="4"/>
  <c r="R9" i="4"/>
  <c r="O9" i="4"/>
  <c r="L9" i="4"/>
  <c r="I9" i="4"/>
  <c r="U8" i="4"/>
  <c r="R8" i="4"/>
  <c r="O8" i="4"/>
  <c r="U7" i="4"/>
  <c r="R7" i="4"/>
  <c r="O7" i="4"/>
  <c r="U6" i="4"/>
  <c r="U14" i="4" s="1"/>
  <c r="R6" i="4"/>
  <c r="O6" i="4"/>
  <c r="M58" i="4"/>
  <c r="X58" i="4"/>
  <c r="W59" i="4"/>
  <c r="V58" i="4"/>
  <c r="S58" i="4"/>
  <c r="P59" i="4"/>
  <c r="M59" i="4"/>
  <c r="F70" i="4" l="1"/>
  <c r="F89" i="4" s="1"/>
  <c r="R21" i="4"/>
  <c r="R41" i="4"/>
  <c r="L70" i="4"/>
  <c r="L89" i="4" s="1"/>
  <c r="U53" i="4"/>
  <c r="U21" i="4"/>
  <c r="U23" i="4"/>
  <c r="T70" i="4"/>
  <c r="Q70" i="4"/>
  <c r="R53" i="4"/>
  <c r="R70" i="4"/>
  <c r="N70" i="4"/>
  <c r="O53" i="4"/>
  <c r="O41" i="4"/>
  <c r="O21" i="4"/>
  <c r="R14" i="4"/>
  <c r="R23" i="4" s="1"/>
  <c r="R54" i="4" s="1"/>
  <c r="R62" i="4" s="1"/>
  <c r="O14" i="4"/>
  <c r="V59" i="4"/>
  <c r="J59" i="4"/>
  <c r="P58" i="4"/>
  <c r="W58" i="4"/>
  <c r="S59" i="4"/>
  <c r="X59" i="4"/>
  <c r="G59" i="4"/>
  <c r="G58" i="4"/>
  <c r="J58" i="4"/>
  <c r="Y58" i="4"/>
  <c r="O23" i="4" l="1"/>
  <c r="U54" i="4"/>
  <c r="U62" i="4" s="1"/>
  <c r="O54" i="4"/>
  <c r="O62" i="4" s="1"/>
  <c r="Y59" i="4"/>
  <c r="O68" i="4"/>
  <c r="R68" i="4"/>
  <c r="R69" i="4" s="1"/>
  <c r="R89" i="4" s="1"/>
  <c r="U68" i="4"/>
  <c r="S84" i="4"/>
  <c r="S78" i="4"/>
  <c r="S72" i="4"/>
  <c r="P84" i="4"/>
  <c r="M84" i="4"/>
  <c r="M78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V74" i="4"/>
  <c r="V86" i="4"/>
  <c r="N34" i="4"/>
  <c r="Q34" i="4"/>
  <c r="T34" i="4"/>
  <c r="M35" i="4"/>
  <c r="Q35" i="4"/>
  <c r="T35" i="4"/>
  <c r="M10" i="4"/>
  <c r="H71" i="4"/>
  <c r="H72" i="4"/>
  <c r="H74" i="4"/>
  <c r="H75" i="4"/>
  <c r="H76" i="4"/>
  <c r="H78" i="4"/>
  <c r="H79" i="4"/>
  <c r="H82" i="4"/>
  <c r="H83" i="4"/>
  <c r="H84" i="4"/>
  <c r="H85" i="4"/>
  <c r="H86" i="4"/>
  <c r="H87" i="4"/>
  <c r="H88" i="4"/>
  <c r="M12" i="4"/>
  <c r="V72" i="4"/>
  <c r="V77" i="4"/>
  <c r="V78" i="4"/>
  <c r="V84" i="4"/>
  <c r="S75" i="4"/>
  <c r="S76" i="4"/>
  <c r="S81" i="4"/>
  <c r="S82" i="4"/>
  <c r="S87" i="4"/>
  <c r="S88" i="4"/>
  <c r="M71" i="4"/>
  <c r="M72" i="4"/>
  <c r="M77" i="4"/>
  <c r="M80" i="4"/>
  <c r="M83" i="4"/>
  <c r="G38" i="4"/>
  <c r="V83" i="4"/>
  <c r="V80" i="4"/>
  <c r="S86" i="4"/>
  <c r="S80" i="4"/>
  <c r="S74" i="4"/>
  <c r="P88" i="4"/>
  <c r="P87" i="4"/>
  <c r="P86" i="4"/>
  <c r="P82" i="4"/>
  <c r="P81" i="4"/>
  <c r="P80" i="4"/>
  <c r="P76" i="4"/>
  <c r="P75" i="4"/>
  <c r="P74" i="4"/>
  <c r="P72" i="4"/>
  <c r="P40" i="4"/>
  <c r="M87" i="4"/>
  <c r="M86" i="4"/>
  <c r="M81" i="4"/>
  <c r="M75" i="4"/>
  <c r="M74" i="4"/>
  <c r="M39" i="4"/>
  <c r="G39" i="4"/>
  <c r="T42" i="4"/>
  <c r="T49" i="4"/>
  <c r="T57" i="4"/>
  <c r="N7" i="4"/>
  <c r="N13" i="4"/>
  <c r="N20" i="4"/>
  <c r="N28" i="4"/>
  <c r="E64" i="4"/>
  <c r="E68" i="4"/>
  <c r="G70" i="4" l="1"/>
  <c r="G89" i="4" s="1"/>
  <c r="U69" i="4"/>
  <c r="U89" i="4" s="1"/>
  <c r="O69" i="4"/>
  <c r="O89" i="4" s="1"/>
  <c r="E63" i="4"/>
  <c r="K6" i="4"/>
  <c r="E65" i="4"/>
  <c r="N35" i="4"/>
  <c r="J30" i="4"/>
  <c r="H61" i="4"/>
  <c r="H40" i="4"/>
  <c r="P83" i="4"/>
  <c r="N26" i="4"/>
  <c r="P38" i="4"/>
  <c r="N65" i="4"/>
  <c r="G40" i="4"/>
  <c r="S39" i="4"/>
  <c r="H39" i="4"/>
  <c r="N18" i="4"/>
  <c r="P78" i="4"/>
  <c r="H38" i="4"/>
  <c r="P71" i="4"/>
  <c r="N32" i="4"/>
  <c r="N11" i="4"/>
  <c r="T55" i="4"/>
  <c r="T46" i="4"/>
  <c r="V75" i="4"/>
  <c r="V81" i="4"/>
  <c r="V87" i="4"/>
  <c r="X88" i="4"/>
  <c r="H65" i="4"/>
  <c r="S61" i="4"/>
  <c r="N64" i="4"/>
  <c r="S71" i="4"/>
  <c r="S83" i="4"/>
  <c r="N63" i="4"/>
  <c r="H77" i="4"/>
  <c r="S77" i="4"/>
  <c r="T37" i="4"/>
  <c r="M73" i="4"/>
  <c r="M79" i="4"/>
  <c r="M85" i="4"/>
  <c r="P73" i="4"/>
  <c r="P79" i="4"/>
  <c r="P85" i="4"/>
  <c r="S73" i="4"/>
  <c r="S79" i="4"/>
  <c r="S85" i="4"/>
  <c r="V39" i="4"/>
  <c r="V73" i="4"/>
  <c r="V79" i="4"/>
  <c r="V85" i="4"/>
  <c r="N66" i="4"/>
  <c r="J80" i="4"/>
  <c r="H80" i="4"/>
  <c r="J81" i="4"/>
  <c r="H81" i="4"/>
  <c r="E66" i="4"/>
  <c r="N30" i="4"/>
  <c r="N24" i="4"/>
  <c r="N16" i="4"/>
  <c r="N9" i="4"/>
  <c r="T51" i="4"/>
  <c r="T44" i="4"/>
  <c r="M76" i="4"/>
  <c r="M82" i="4"/>
  <c r="M88" i="4"/>
  <c r="V61" i="4"/>
  <c r="V76" i="4"/>
  <c r="V82" i="4"/>
  <c r="V88" i="4"/>
  <c r="J73" i="4"/>
  <c r="H73" i="4"/>
  <c r="H70" i="4" s="1"/>
  <c r="H89" i="4" s="1"/>
  <c r="P77" i="4"/>
  <c r="K22" i="4"/>
  <c r="K31" i="4"/>
  <c r="K56" i="4"/>
  <c r="M56" i="4"/>
  <c r="K60" i="4"/>
  <c r="M60" i="4"/>
  <c r="M13" i="4"/>
  <c r="M11" i="4"/>
  <c r="M9" i="4"/>
  <c r="P39" i="4"/>
  <c r="V71" i="4"/>
  <c r="V70" i="4" s="1"/>
  <c r="Q60" i="4"/>
  <c r="M55" i="4"/>
  <c r="M31" i="4"/>
  <c r="E13" i="4"/>
  <c r="E11" i="4"/>
  <c r="E9" i="4"/>
  <c r="E7" i="4"/>
  <c r="E20" i="4"/>
  <c r="E18" i="4"/>
  <c r="E16" i="4"/>
  <c r="E24" i="4"/>
  <c r="E32" i="4"/>
  <c r="E30" i="4"/>
  <c r="E28" i="4"/>
  <c r="E26" i="4"/>
  <c r="E36" i="4"/>
  <c r="E42" i="4"/>
  <c r="E46" i="4"/>
  <c r="E44" i="4"/>
  <c r="E56" i="4"/>
  <c r="H18" i="4"/>
  <c r="H16" i="4"/>
  <c r="H13" i="4"/>
  <c r="H11" i="4"/>
  <c r="H9" i="4"/>
  <c r="H7" i="4"/>
  <c r="H30" i="4"/>
  <c r="H28" i="4"/>
  <c r="H26" i="4"/>
  <c r="H50" i="4"/>
  <c r="H47" i="4"/>
  <c r="N33" i="4"/>
  <c r="N31" i="4"/>
  <c r="N29" i="4"/>
  <c r="N27" i="4"/>
  <c r="N25" i="4"/>
  <c r="N22" i="4"/>
  <c r="N19" i="4"/>
  <c r="N17" i="4"/>
  <c r="N15" i="4"/>
  <c r="N12" i="4"/>
  <c r="N10" i="4"/>
  <c r="N8" i="4"/>
  <c r="N36" i="4"/>
  <c r="N57" i="4"/>
  <c r="N55" i="4"/>
  <c r="N51" i="4"/>
  <c r="N49" i="4"/>
  <c r="N46" i="4"/>
  <c r="N44" i="4"/>
  <c r="N42" i="4"/>
  <c r="Q13" i="4"/>
  <c r="Q11" i="4"/>
  <c r="Q9" i="4"/>
  <c r="Q7" i="4"/>
  <c r="Q51" i="4"/>
  <c r="Q49" i="4"/>
  <c r="Q46" i="4"/>
  <c r="Q44" i="4"/>
  <c r="Q42" i="4"/>
  <c r="T6" i="4"/>
  <c r="T32" i="4"/>
  <c r="T30" i="4"/>
  <c r="T28" i="4"/>
  <c r="T26" i="4"/>
  <c r="T24" i="4"/>
  <c r="T20" i="4"/>
  <c r="T18" i="4"/>
  <c r="T16" i="4"/>
  <c r="T13" i="4"/>
  <c r="T11" i="4"/>
  <c r="T9" i="4"/>
  <c r="T7" i="4"/>
  <c r="T65" i="4"/>
  <c r="T63" i="4"/>
  <c r="T56" i="4"/>
  <c r="T52" i="4"/>
  <c r="T50" i="4"/>
  <c r="T53" i="4" s="1"/>
  <c r="T47" i="4"/>
  <c r="T45" i="4"/>
  <c r="T43" i="4"/>
  <c r="K13" i="4"/>
  <c r="K9" i="4"/>
  <c r="K7" i="4"/>
  <c r="M38" i="4"/>
  <c r="M40" i="4"/>
  <c r="P61" i="4"/>
  <c r="S38" i="4"/>
  <c r="S40" i="4"/>
  <c r="V38" i="4"/>
  <c r="V40" i="4"/>
  <c r="K42" i="4"/>
  <c r="K44" i="4"/>
  <c r="K55" i="4"/>
  <c r="K57" i="4"/>
  <c r="N60" i="4"/>
  <c r="T60" i="4"/>
  <c r="E60" i="4"/>
  <c r="G52" i="4"/>
  <c r="E52" i="4"/>
  <c r="G50" i="4"/>
  <c r="E50" i="4"/>
  <c r="H32" i="4"/>
  <c r="H24" i="4"/>
  <c r="Q6" i="4"/>
  <c r="S32" i="4"/>
  <c r="Q32" i="4"/>
  <c r="S30" i="4"/>
  <c r="Q30" i="4"/>
  <c r="S28" i="4"/>
  <c r="Q28" i="4"/>
  <c r="S26" i="4"/>
  <c r="Q26" i="4"/>
  <c r="S24" i="4"/>
  <c r="Q24" i="4"/>
  <c r="S20" i="4"/>
  <c r="Q20" i="4"/>
  <c r="S18" i="4"/>
  <c r="Q18" i="4"/>
  <c r="S16" i="4"/>
  <c r="Q16" i="4"/>
  <c r="K11" i="4"/>
  <c r="K15" i="4"/>
  <c r="M17" i="4"/>
  <c r="K17" i="4"/>
  <c r="M19" i="4"/>
  <c r="K19" i="4"/>
  <c r="M25" i="4"/>
  <c r="K25" i="4"/>
  <c r="M27" i="4"/>
  <c r="K27" i="4"/>
  <c r="M29" i="4"/>
  <c r="K29" i="4"/>
  <c r="M33" i="4"/>
  <c r="K33" i="4"/>
  <c r="M36" i="4"/>
  <c r="K36" i="4"/>
  <c r="M43" i="4"/>
  <c r="K43" i="4"/>
  <c r="M45" i="4"/>
  <c r="K45" i="4"/>
  <c r="M47" i="4"/>
  <c r="K47" i="4"/>
  <c r="M50" i="4"/>
  <c r="K50" i="4"/>
  <c r="M52" i="4"/>
  <c r="K52" i="4"/>
  <c r="M64" i="4"/>
  <c r="K64" i="4"/>
  <c r="K66" i="4"/>
  <c r="Q66" i="4"/>
  <c r="Q64" i="4"/>
  <c r="Q56" i="4"/>
  <c r="G34" i="4"/>
  <c r="E34" i="4"/>
  <c r="E6" i="4"/>
  <c r="E12" i="4"/>
  <c r="E10" i="4"/>
  <c r="E8" i="4"/>
  <c r="E15" i="4"/>
  <c r="E19" i="4"/>
  <c r="E17" i="4"/>
  <c r="E22" i="4"/>
  <c r="E33" i="4"/>
  <c r="E31" i="4"/>
  <c r="E29" i="4"/>
  <c r="E27" i="4"/>
  <c r="E25" i="4"/>
  <c r="E37" i="4"/>
  <c r="E47" i="4"/>
  <c r="E45" i="4"/>
  <c r="E43" i="4"/>
  <c r="E51" i="4"/>
  <c r="E49" i="4"/>
  <c r="E57" i="4"/>
  <c r="E55" i="4"/>
  <c r="H36" i="4"/>
  <c r="H66" i="4"/>
  <c r="N6" i="4"/>
  <c r="N56" i="4"/>
  <c r="N52" i="4"/>
  <c r="N50" i="4"/>
  <c r="N47" i="4"/>
  <c r="N45" i="4"/>
  <c r="N43" i="4"/>
  <c r="N37" i="4"/>
  <c r="Q33" i="4"/>
  <c r="Q31" i="4"/>
  <c r="Q29" i="4"/>
  <c r="Q27" i="4"/>
  <c r="Q25" i="4"/>
  <c r="Q22" i="4"/>
  <c r="Q19" i="4"/>
  <c r="Q17" i="4"/>
  <c r="Q15" i="4"/>
  <c r="Q12" i="4"/>
  <c r="Q10" i="4"/>
  <c r="Q8" i="4"/>
  <c r="Q36" i="4"/>
  <c r="Q52" i="4"/>
  <c r="Q50" i="4"/>
  <c r="Q47" i="4"/>
  <c r="Q45" i="4"/>
  <c r="Q43" i="4"/>
  <c r="Q48" i="4" s="1"/>
  <c r="Q37" i="4"/>
  <c r="T33" i="4"/>
  <c r="T31" i="4"/>
  <c r="T29" i="4"/>
  <c r="T27" i="4"/>
  <c r="T25" i="4"/>
  <c r="T22" i="4"/>
  <c r="T19" i="4"/>
  <c r="T17" i="4"/>
  <c r="T15" i="4"/>
  <c r="T12" i="4"/>
  <c r="T10" i="4"/>
  <c r="T8" i="4"/>
  <c r="T36" i="4"/>
  <c r="T66" i="4"/>
  <c r="T64" i="4"/>
  <c r="K12" i="4"/>
  <c r="K10" i="4"/>
  <c r="K8" i="4"/>
  <c r="M16" i="4"/>
  <c r="K16" i="4"/>
  <c r="K18" i="4"/>
  <c r="M20" i="4"/>
  <c r="K20" i="4"/>
  <c r="K24" i="4"/>
  <c r="M26" i="4"/>
  <c r="K26" i="4"/>
  <c r="M28" i="4"/>
  <c r="K28" i="4"/>
  <c r="M30" i="4"/>
  <c r="K30" i="4"/>
  <c r="K32" i="4"/>
  <c r="M34" i="4"/>
  <c r="K34" i="4"/>
  <c r="K37" i="4"/>
  <c r="M46" i="4"/>
  <c r="K46" i="4"/>
  <c r="K49" i="4"/>
  <c r="M51" i="4"/>
  <c r="K51" i="4"/>
  <c r="K63" i="4"/>
  <c r="M65" i="4"/>
  <c r="K65" i="4"/>
  <c r="Q65" i="4"/>
  <c r="Q63" i="4"/>
  <c r="Q57" i="4"/>
  <c r="Q55" i="4"/>
  <c r="G61" i="4"/>
  <c r="J40" i="4"/>
  <c r="J71" i="4"/>
  <c r="J79" i="4"/>
  <c r="J88" i="4"/>
  <c r="N68" i="4"/>
  <c r="P68" i="4" s="1"/>
  <c r="J72" i="4"/>
  <c r="J87" i="4"/>
  <c r="M57" i="4"/>
  <c r="P22" i="4"/>
  <c r="P12" i="4"/>
  <c r="V34" i="4"/>
  <c r="V10" i="4"/>
  <c r="P31" i="4"/>
  <c r="V25" i="4"/>
  <c r="M66" i="4"/>
  <c r="T68" i="4"/>
  <c r="V68" i="4" s="1"/>
  <c r="G56" i="4"/>
  <c r="G65" i="4"/>
  <c r="P15" i="4"/>
  <c r="P25" i="4"/>
  <c r="P33" i="4"/>
  <c r="V17" i="4"/>
  <c r="V27" i="4"/>
  <c r="J38" i="4"/>
  <c r="S37" i="4"/>
  <c r="J39" i="4"/>
  <c r="P34" i="4"/>
  <c r="P8" i="4"/>
  <c r="V8" i="4"/>
  <c r="G36" i="4"/>
  <c r="M24" i="4"/>
  <c r="M37" i="4"/>
  <c r="P17" i="4"/>
  <c r="P27" i="4"/>
  <c r="V19" i="4"/>
  <c r="V29" i="4"/>
  <c r="J85" i="4"/>
  <c r="V12" i="4"/>
  <c r="P10" i="4"/>
  <c r="G63" i="4"/>
  <c r="P19" i="4"/>
  <c r="P29" i="4"/>
  <c r="P36" i="4"/>
  <c r="V31" i="4"/>
  <c r="J84" i="4"/>
  <c r="J76" i="4"/>
  <c r="J75" i="4"/>
  <c r="J83" i="4"/>
  <c r="S60" i="4"/>
  <c r="J86" i="4"/>
  <c r="J82" i="4"/>
  <c r="J74" i="4"/>
  <c r="V32" i="4"/>
  <c r="V37" i="4"/>
  <c r="G12" i="4"/>
  <c r="G10" i="4"/>
  <c r="S8" i="4"/>
  <c r="S10" i="4"/>
  <c r="S12" i="4"/>
  <c r="G17" i="4"/>
  <c r="G19" i="4"/>
  <c r="G25" i="4"/>
  <c r="G27" i="4"/>
  <c r="G29" i="4"/>
  <c r="G31" i="4"/>
  <c r="G33" i="4"/>
  <c r="G45" i="4"/>
  <c r="G47" i="4"/>
  <c r="P45" i="4"/>
  <c r="P47" i="4"/>
  <c r="P50" i="4"/>
  <c r="P52" i="4"/>
  <c r="P56" i="4"/>
  <c r="P65" i="4"/>
  <c r="S42" i="4"/>
  <c r="S44" i="4"/>
  <c r="S46" i="4"/>
  <c r="S51" i="4"/>
  <c r="V45" i="4"/>
  <c r="V50" i="4"/>
  <c r="V56" i="4"/>
  <c r="V65" i="4"/>
  <c r="K68" i="4"/>
  <c r="G60" i="4"/>
  <c r="Q68" i="4"/>
  <c r="S68" i="4" s="1"/>
  <c r="V66" i="4"/>
  <c r="V64" i="4"/>
  <c r="V57" i="4"/>
  <c r="V55" i="4"/>
  <c r="V51" i="4"/>
  <c r="V49" i="4"/>
  <c r="V46" i="4"/>
  <c r="V44" i="4"/>
  <c r="V42" i="4"/>
  <c r="G13" i="4"/>
  <c r="G11" i="4"/>
  <c r="G9" i="4"/>
  <c r="P7" i="4"/>
  <c r="P9" i="4"/>
  <c r="P11" i="4"/>
  <c r="P13" i="4"/>
  <c r="S9" i="4"/>
  <c r="S11" i="4"/>
  <c r="S13" i="4"/>
  <c r="V7" i="4"/>
  <c r="V9" i="4"/>
  <c r="V11" i="4"/>
  <c r="V13" i="4"/>
  <c r="G16" i="4"/>
  <c r="G18" i="4"/>
  <c r="G20" i="4"/>
  <c r="G24" i="4"/>
  <c r="G26" i="4"/>
  <c r="G28" i="4"/>
  <c r="G30" i="4"/>
  <c r="G32" i="4"/>
  <c r="G37" i="4"/>
  <c r="G42" i="4"/>
  <c r="G44" i="4"/>
  <c r="G46" i="4"/>
  <c r="G51" i="4"/>
  <c r="G55" i="4"/>
  <c r="G57" i="4"/>
  <c r="G64" i="4"/>
  <c r="G66" i="4"/>
  <c r="P16" i="4"/>
  <c r="P18" i="4"/>
  <c r="P20" i="4"/>
  <c r="P24" i="4"/>
  <c r="P26" i="4"/>
  <c r="P28" i="4"/>
  <c r="P30" i="4"/>
  <c r="P32" i="4"/>
  <c r="P37" i="4"/>
  <c r="P42" i="4"/>
  <c r="P44" i="4"/>
  <c r="P46" i="4"/>
  <c r="P49" i="4"/>
  <c r="P51" i="4"/>
  <c r="P55" i="4"/>
  <c r="P57" i="4"/>
  <c r="P64" i="4"/>
  <c r="P66" i="4"/>
  <c r="S17" i="4"/>
  <c r="S19" i="4"/>
  <c r="S25" i="4"/>
  <c r="S27" i="4"/>
  <c r="S29" i="4"/>
  <c r="S31" i="4"/>
  <c r="S33" i="4"/>
  <c r="S36" i="4"/>
  <c r="S43" i="4"/>
  <c r="S45" i="4"/>
  <c r="S47" i="4"/>
  <c r="S50" i="4"/>
  <c r="S52" i="4"/>
  <c r="V16" i="4"/>
  <c r="V18" i="4"/>
  <c r="V20" i="4"/>
  <c r="V24" i="4"/>
  <c r="V26" i="4"/>
  <c r="V28" i="4"/>
  <c r="V30" i="4"/>
  <c r="V33" i="4"/>
  <c r="V36" i="4"/>
  <c r="V43" i="4"/>
  <c r="V47" i="4"/>
  <c r="V52" i="4"/>
  <c r="M42" i="4"/>
  <c r="M44" i="4"/>
  <c r="H15" i="4"/>
  <c r="H63" i="4"/>
  <c r="H49" i="4"/>
  <c r="H22" i="4"/>
  <c r="H51" i="4"/>
  <c r="S35" i="4"/>
  <c r="P60" i="4"/>
  <c r="P35" i="4"/>
  <c r="V35" i="4"/>
  <c r="S48" i="4" l="1"/>
  <c r="P53" i="4"/>
  <c r="M70" i="4"/>
  <c r="M89" i="4" s="1"/>
  <c r="V53" i="4"/>
  <c r="T14" i="4"/>
  <c r="T41" i="4"/>
  <c r="T21" i="4"/>
  <c r="T23" i="4" s="1"/>
  <c r="V48" i="4"/>
  <c r="T48" i="4"/>
  <c r="T67" i="4"/>
  <c r="V41" i="4"/>
  <c r="Q41" i="4"/>
  <c r="Q67" i="4"/>
  <c r="Q21" i="4"/>
  <c r="Q14" i="4"/>
  <c r="Q23" i="4" s="1"/>
  <c r="Q53" i="4"/>
  <c r="S70" i="4"/>
  <c r="P70" i="4"/>
  <c r="N67" i="4"/>
  <c r="N53" i="4"/>
  <c r="N48" i="4"/>
  <c r="P41" i="4"/>
  <c r="N41" i="4"/>
  <c r="P21" i="4"/>
  <c r="N21" i="4"/>
  <c r="N14" i="4"/>
  <c r="P63" i="4"/>
  <c r="P67" i="4" s="1"/>
  <c r="Y88" i="4"/>
  <c r="V63" i="4"/>
  <c r="V67" i="4" s="1"/>
  <c r="J25" i="4"/>
  <c r="W77" i="4"/>
  <c r="W88" i="4"/>
  <c r="J31" i="4"/>
  <c r="J37" i="4"/>
  <c r="J61" i="4"/>
  <c r="J17" i="4"/>
  <c r="J27" i="4"/>
  <c r="J20" i="4"/>
  <c r="J47" i="4"/>
  <c r="J64" i="4"/>
  <c r="H64" i="4"/>
  <c r="Y77" i="4"/>
  <c r="J77" i="4"/>
  <c r="P6" i="4"/>
  <c r="P14" i="4" s="1"/>
  <c r="S65" i="4"/>
  <c r="H57" i="4"/>
  <c r="J55" i="4"/>
  <c r="J52" i="4"/>
  <c r="J45" i="4"/>
  <c r="J36" i="4"/>
  <c r="J11" i="4"/>
  <c r="J14" i="4" s="1"/>
  <c r="J23" i="4" s="1"/>
  <c r="J54" i="4" s="1"/>
  <c r="J62" i="4" s="1"/>
  <c r="J69" i="4" s="1"/>
  <c r="J13" i="4"/>
  <c r="V15" i="4"/>
  <c r="V21" i="4" s="1"/>
  <c r="S55" i="4"/>
  <c r="S57" i="4"/>
  <c r="H27" i="4"/>
  <c r="S56" i="4"/>
  <c r="S64" i="4"/>
  <c r="S66" i="4"/>
  <c r="J34" i="4"/>
  <c r="H37" i="4"/>
  <c r="H20" i="4"/>
  <c r="M63" i="4"/>
  <c r="S15" i="4"/>
  <c r="S21" i="4" s="1"/>
  <c r="S63" i="4"/>
  <c r="S49" i="4"/>
  <c r="S53" i="4" s="1"/>
  <c r="P43" i="4"/>
  <c r="P48" i="4" s="1"/>
  <c r="J44" i="4"/>
  <c r="G43" i="4"/>
  <c r="G22" i="4"/>
  <c r="V6" i="4"/>
  <c r="V14" i="4" s="1"/>
  <c r="J10" i="4"/>
  <c r="J18" i="4"/>
  <c r="J26" i="4"/>
  <c r="M22" i="4"/>
  <c r="H42" i="4"/>
  <c r="H46" i="4"/>
  <c r="H31" i="4"/>
  <c r="H8" i="4"/>
  <c r="H12" i="4"/>
  <c r="H17" i="4"/>
  <c r="J60" i="4"/>
  <c r="H43" i="4"/>
  <c r="H52" i="4"/>
  <c r="S34" i="4"/>
  <c r="S41" i="4" s="1"/>
  <c r="S22" i="4"/>
  <c r="J65" i="4"/>
  <c r="J56" i="4"/>
  <c r="J43" i="4"/>
  <c r="J33" i="4"/>
  <c r="J29" i="4"/>
  <c r="J19" i="4"/>
  <c r="G49" i="4"/>
  <c r="S7" i="4"/>
  <c r="J9" i="4"/>
  <c r="J66" i="4"/>
  <c r="J46" i="4"/>
  <c r="J42" i="4"/>
  <c r="G15" i="4"/>
  <c r="V22" i="4"/>
  <c r="J28" i="4"/>
  <c r="M32" i="4"/>
  <c r="M18" i="4"/>
  <c r="J16" i="4"/>
  <c r="J50" i="4"/>
  <c r="V60" i="4"/>
  <c r="M49" i="4"/>
  <c r="H44" i="4"/>
  <c r="H55" i="4"/>
  <c r="H25" i="4"/>
  <c r="H29" i="4"/>
  <c r="H33" i="4"/>
  <c r="H10" i="4"/>
  <c r="H19" i="4"/>
  <c r="H60" i="4"/>
  <c r="H34" i="4"/>
  <c r="M15" i="4"/>
  <c r="S6" i="4"/>
  <c r="S14" i="4" s="1"/>
  <c r="S23" i="4" s="1"/>
  <c r="H45" i="4"/>
  <c r="H56" i="4"/>
  <c r="J24" i="4"/>
  <c r="J32" i="4"/>
  <c r="H6" i="4"/>
  <c r="J57" i="4"/>
  <c r="J49" i="4"/>
  <c r="J22" i="4"/>
  <c r="H68" i="4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T54" i="4" l="1"/>
  <c r="T62" i="4" s="1"/>
  <c r="T69" i="4" s="1"/>
  <c r="T89" i="4" s="1"/>
  <c r="Q54" i="4"/>
  <c r="Q62" i="4" s="1"/>
  <c r="Q69" i="4" s="1"/>
  <c r="Q89" i="4" s="1"/>
  <c r="P23" i="4"/>
  <c r="N23" i="4"/>
  <c r="N54" i="4" s="1"/>
  <c r="N62" i="4" s="1"/>
  <c r="N69" i="4" s="1"/>
  <c r="N89" i="4" s="1"/>
  <c r="V23" i="4"/>
  <c r="V54" i="4"/>
  <c r="V62" i="4" s="1"/>
  <c r="V69" i="4" s="1"/>
  <c r="V89" i="4" s="1"/>
  <c r="S54" i="4"/>
  <c r="S62" i="4" s="1"/>
  <c r="S69" i="4" s="1"/>
  <c r="S89" i="4" s="1"/>
  <c r="S67" i="4"/>
  <c r="P54" i="4"/>
  <c r="P62" i="4" s="1"/>
  <c r="P69" i="4" s="1"/>
  <c r="P89" i="4" s="1"/>
  <c r="J12" i="4"/>
  <c r="J63" i="4"/>
  <c r="X77" i="4"/>
  <c r="J15" i="4"/>
  <c r="W68" i="4"/>
  <c r="M68" i="4"/>
  <c r="J68" i="4"/>
  <c r="G68" i="4"/>
  <c r="AA50" i="4"/>
  <c r="A7" i="4"/>
  <c r="A8" i="4" s="1"/>
  <c r="A9" i="4" s="1"/>
  <c r="A10" i="4" s="1"/>
  <c r="A11" i="4" s="1"/>
  <c r="A12" i="4" s="1"/>
  <c r="A13" i="4" s="1"/>
  <c r="A15" i="4" s="1"/>
  <c r="A16" i="4" s="1"/>
  <c r="A17" i="4" s="1"/>
  <c r="A18" i="4" s="1"/>
  <c r="A19" i="4" s="1"/>
  <c r="A20" i="4" s="1"/>
  <c r="A22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2" i="4" s="1"/>
  <c r="A43" i="4" s="1"/>
  <c r="A44" i="4" s="1"/>
  <c r="A45" i="4" s="1"/>
  <c r="A46" i="4" s="1"/>
  <c r="A47" i="4" s="1"/>
  <c r="A49" i="4" s="1"/>
  <c r="A50" i="4" s="1"/>
  <c r="A51" i="4" s="1"/>
  <c r="A52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8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X87" i="4"/>
  <c r="X85" i="4"/>
  <c r="Y84" i="4"/>
  <c r="X83" i="4"/>
  <c r="X81" i="4"/>
  <c r="X79" i="4"/>
  <c r="I78" i="4"/>
  <c r="I70" i="4" s="1"/>
  <c r="I89" i="4" s="1"/>
  <c r="Y75" i="4"/>
  <c r="X56" i="4"/>
  <c r="Y52" i="4"/>
  <c r="I51" i="4"/>
  <c r="W50" i="4"/>
  <c r="Y45" i="4"/>
  <c r="Y39" i="4"/>
  <c r="Y38" i="4"/>
  <c r="Y36" i="4"/>
  <c r="Y26" i="4"/>
  <c r="Y19" i="4"/>
  <c r="Y15" i="4"/>
  <c r="A7" i="3"/>
  <c r="A8" i="3" s="1"/>
  <c r="A9" i="3" s="1"/>
  <c r="A10" i="3" s="1"/>
  <c r="A11" i="3" s="1"/>
  <c r="A12" i="3" s="1"/>
  <c r="A13" i="3" s="1"/>
  <c r="A15" i="3" s="1"/>
  <c r="A16" i="3" s="1"/>
  <c r="A17" i="3" s="1"/>
  <c r="A18" i="3" s="1"/>
  <c r="A19" i="3" s="1"/>
  <c r="A20" i="3" s="1"/>
  <c r="A22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2" i="3" s="1"/>
  <c r="A43" i="3" s="1"/>
  <c r="A44" i="3" s="1"/>
  <c r="A45" i="3" s="1"/>
  <c r="A46" i="3" s="1"/>
  <c r="A47" i="3" s="1"/>
  <c r="A49" i="3" s="1"/>
  <c r="A50" i="3" s="1"/>
  <c r="A51" i="3" s="1"/>
  <c r="A52" i="3" s="1"/>
  <c r="A55" i="3" s="1"/>
  <c r="A56" i="3" s="1"/>
  <c r="A57" i="3" s="1"/>
  <c r="A58" i="3" s="1"/>
  <c r="A59" i="3" s="1"/>
  <c r="A60" i="3" s="1"/>
  <c r="A61" i="3" s="1"/>
  <c r="A63" i="3" s="1"/>
  <c r="A64" i="3" s="1"/>
  <c r="A65" i="3" s="1"/>
  <c r="A66" i="3" s="1"/>
  <c r="A68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Y86" i="4"/>
  <c r="X86" i="4"/>
  <c r="W86" i="4"/>
  <c r="X84" i="4"/>
  <c r="W84" i="4"/>
  <c r="W83" i="4"/>
  <c r="Y82" i="4"/>
  <c r="X82" i="4"/>
  <c r="W82" i="4"/>
  <c r="Y80" i="4"/>
  <c r="X80" i="4"/>
  <c r="W80" i="4"/>
  <c r="W78" i="4"/>
  <c r="Y76" i="4"/>
  <c r="X76" i="4"/>
  <c r="X75" i="4"/>
  <c r="Y74" i="4"/>
  <c r="X74" i="4"/>
  <c r="Y73" i="4"/>
  <c r="X73" i="4"/>
  <c r="X72" i="4"/>
  <c r="X71" i="4"/>
  <c r="X66" i="4"/>
  <c r="X60" i="4"/>
  <c r="W60" i="4"/>
  <c r="X57" i="4"/>
  <c r="W56" i="4"/>
  <c r="X55" i="4"/>
  <c r="X50" i="4"/>
  <c r="X49" i="4"/>
  <c r="X47" i="4"/>
  <c r="X46" i="4"/>
  <c r="W45" i="4"/>
  <c r="X44" i="4"/>
  <c r="X43" i="4"/>
  <c r="X42" i="4"/>
  <c r="X40" i="4"/>
  <c r="W40" i="4"/>
  <c r="X39" i="4"/>
  <c r="W39" i="4"/>
  <c r="X38" i="4"/>
  <c r="W38" i="4"/>
  <c r="X37" i="4"/>
  <c r="W37" i="4"/>
  <c r="X36" i="4"/>
  <c r="W36" i="4"/>
  <c r="X35" i="4"/>
  <c r="X34" i="4"/>
  <c r="W34" i="4"/>
  <c r="X33" i="4"/>
  <c r="W33" i="4"/>
  <c r="X32" i="4"/>
  <c r="W32" i="4"/>
  <c r="X31" i="4"/>
  <c r="Y30" i="4"/>
  <c r="X30" i="4"/>
  <c r="W30" i="4"/>
  <c r="X29" i="4"/>
  <c r="W29" i="4"/>
  <c r="X28" i="4"/>
  <c r="W28" i="4"/>
  <c r="X27" i="4"/>
  <c r="X26" i="4"/>
  <c r="W26" i="4"/>
  <c r="X25" i="4"/>
  <c r="W25" i="4"/>
  <c r="Y24" i="4"/>
  <c r="X24" i="4"/>
  <c r="W24" i="4"/>
  <c r="X22" i="4"/>
  <c r="X20" i="4"/>
  <c r="W19" i="4"/>
  <c r="X18" i="4"/>
  <c r="Y17" i="4"/>
  <c r="W17" i="4"/>
  <c r="W15" i="4"/>
  <c r="Y13" i="4"/>
  <c r="X12" i="4"/>
  <c r="W12" i="4"/>
  <c r="Y11" i="4"/>
  <c r="X11" i="4"/>
  <c r="W11" i="4"/>
  <c r="X10" i="4"/>
  <c r="Y9" i="4"/>
  <c r="W9" i="4"/>
  <c r="G8" i="4"/>
  <c r="A7" i="2"/>
  <c r="A8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0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2" i="2" s="1"/>
  <c r="A43" i="2" s="1"/>
  <c r="A44" i="2" s="1"/>
  <c r="A45" i="2" s="1"/>
  <c r="A46" i="2" s="1"/>
  <c r="A47" i="2" s="1"/>
  <c r="A49" i="2" s="1"/>
  <c r="A50" i="2" s="1"/>
  <c r="A51" i="2" s="1"/>
  <c r="A52" i="2" s="1"/>
  <c r="A55" i="2" s="1"/>
  <c r="A56" i="2" s="1"/>
  <c r="A57" i="2" s="1"/>
  <c r="A58" i="2" s="1"/>
  <c r="A59" i="2" s="1"/>
  <c r="A60" i="2" s="1"/>
  <c r="A61" i="2" s="1"/>
  <c r="A63" i="2" s="1"/>
  <c r="A64" i="2" s="1"/>
  <c r="A65" i="2" s="1"/>
  <c r="A66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W6" i="4"/>
  <c r="I6" i="4"/>
  <c r="X41" i="4" l="1"/>
  <c r="X16" i="4"/>
  <c r="W85" i="4"/>
  <c r="W81" i="4"/>
  <c r="W79" i="4"/>
  <c r="Y28" i="4"/>
  <c r="Y34" i="4"/>
  <c r="Y40" i="4"/>
  <c r="Y79" i="4"/>
  <c r="Y81" i="4"/>
  <c r="Y83" i="4"/>
  <c r="Y85" i="4"/>
  <c r="Y87" i="4"/>
  <c r="Y43" i="4"/>
  <c r="W72" i="4"/>
  <c r="W74" i="4"/>
  <c r="W76" i="4"/>
  <c r="W43" i="4"/>
  <c r="W13" i="4"/>
  <c r="W44" i="4"/>
  <c r="Y50" i="4"/>
  <c r="Y32" i="4"/>
  <c r="W47" i="4"/>
  <c r="W52" i="4"/>
  <c r="W61" i="4"/>
  <c r="W71" i="4"/>
  <c r="W73" i="4"/>
  <c r="W75" i="4"/>
  <c r="Y47" i="4"/>
  <c r="W87" i="4"/>
  <c r="F8" i="4"/>
  <c r="G7" i="4"/>
  <c r="X52" i="4"/>
  <c r="J8" i="4"/>
  <c r="I8" i="4"/>
  <c r="Y71" i="4"/>
  <c r="X78" i="4"/>
  <c r="X70" i="4" s="1"/>
  <c r="F7" i="4"/>
  <c r="J7" i="4"/>
  <c r="I7" i="4"/>
  <c r="X17" i="4"/>
  <c r="L8" i="4"/>
  <c r="L7" i="4"/>
  <c r="W35" i="4"/>
  <c r="Y72" i="4"/>
  <c r="M8" i="4"/>
  <c r="M7" i="4"/>
  <c r="L6" i="4"/>
  <c r="X15" i="4"/>
  <c r="X19" i="4"/>
  <c r="X63" i="4"/>
  <c r="X65" i="4"/>
  <c r="X9" i="4"/>
  <c r="X13" i="4"/>
  <c r="X45" i="4"/>
  <c r="X48" i="4" s="1"/>
  <c r="X64" i="4"/>
  <c r="F6" i="4"/>
  <c r="Y63" i="4"/>
  <c r="Y56" i="4"/>
  <c r="Y60" i="4"/>
  <c r="Y35" i="4"/>
  <c r="Y16" i="4"/>
  <c r="Y18" i="4"/>
  <c r="Y20" i="4"/>
  <c r="W64" i="4"/>
  <c r="Y64" i="4"/>
  <c r="W66" i="4"/>
  <c r="Y66" i="4"/>
  <c r="W10" i="4"/>
  <c r="W22" i="4"/>
  <c r="W27" i="4"/>
  <c r="W31" i="4"/>
  <c r="W42" i="4"/>
  <c r="W46" i="4"/>
  <c r="W49" i="4"/>
  <c r="Y65" i="4"/>
  <c r="W8" i="4"/>
  <c r="Y10" i="4"/>
  <c r="Y12" i="4"/>
  <c r="Y22" i="4"/>
  <c r="Y25" i="4"/>
  <c r="Y27" i="4"/>
  <c r="Y29" i="4"/>
  <c r="Y31" i="4"/>
  <c r="Y33" i="4"/>
  <c r="Y37" i="4"/>
  <c r="Y42" i="4"/>
  <c r="Y44" i="4"/>
  <c r="Y46" i="4"/>
  <c r="Y49" i="4"/>
  <c r="W63" i="4"/>
  <c r="W65" i="4"/>
  <c r="W7" i="4"/>
  <c r="W16" i="4"/>
  <c r="W18" i="4"/>
  <c r="W20" i="4"/>
  <c r="W51" i="4"/>
  <c r="W55" i="4"/>
  <c r="Y55" i="4"/>
  <c r="Y57" i="4"/>
  <c r="G6" i="4"/>
  <c r="W57" i="4"/>
  <c r="L61" i="4"/>
  <c r="Y68" i="4"/>
  <c r="Y7" i="4"/>
  <c r="Y8" i="4"/>
  <c r="X7" i="4"/>
  <c r="J78" i="4"/>
  <c r="J70" i="4" s="1"/>
  <c r="J89" i="4" s="1"/>
  <c r="X8" i="4"/>
  <c r="J51" i="4"/>
  <c r="J6" i="4"/>
  <c r="X68" i="4"/>
  <c r="W41" i="4" l="1"/>
  <c r="W53" i="4"/>
  <c r="Y21" i="4"/>
  <c r="W21" i="4"/>
  <c r="Y41" i="4"/>
  <c r="W70" i="4"/>
  <c r="X67" i="4"/>
  <c r="Y67" i="4"/>
  <c r="W67" i="4"/>
  <c r="Y48" i="4"/>
  <c r="W48" i="4"/>
  <c r="X21" i="4"/>
  <c r="W14" i="4"/>
  <c r="X6" i="4"/>
  <c r="X14" i="4" s="1"/>
  <c r="X51" i="4"/>
  <c r="X53" i="4" s="1"/>
  <c r="M6" i="4"/>
  <c r="X61" i="4"/>
  <c r="M61" i="4"/>
  <c r="X23" i="4" l="1"/>
  <c r="X54" i="4" s="1"/>
  <c r="X62" i="4" s="1"/>
  <c r="X69" i="4" s="1"/>
  <c r="X89" i="4" s="1"/>
  <c r="Y100" i="4" s="1"/>
  <c r="W23" i="4"/>
  <c r="W54" i="4" s="1"/>
  <c r="W62" i="4" s="1"/>
  <c r="W69" i="4" s="1"/>
  <c r="W89" i="4" s="1"/>
  <c r="Y78" i="4"/>
  <c r="Y70" i="4" s="1"/>
  <c r="Y51" i="4"/>
  <c r="Y53" i="4" s="1"/>
  <c r="Y6" i="4"/>
  <c r="Y14" i="4" s="1"/>
  <c r="Y23" i="4" s="1"/>
  <c r="Y61" i="4"/>
  <c r="Y54" i="4" l="1"/>
  <c r="Y62" i="4" s="1"/>
  <c r="Y69" i="4" s="1"/>
  <c r="Y89" i="4" s="1"/>
</calcChain>
</file>

<file path=xl/sharedStrings.xml><?xml version="1.0" encoding="utf-8"?>
<sst xmlns="http://schemas.openxmlformats.org/spreadsheetml/2006/main" count="516" uniqueCount="135">
  <si>
    <t>S.No.</t>
  </si>
  <si>
    <t>Generating station/ Stage/Source</t>
  </si>
  <si>
    <t>Energy (MU)</t>
  </si>
  <si>
    <t>Cost Components (Rs.Millions)</t>
  </si>
  <si>
    <t>Fixed
(A)</t>
  </si>
  <si>
    <t>Variable 
(B)</t>
  </si>
  <si>
    <t>Incentive
(C)</t>
  </si>
  <si>
    <t>Income Tax
(D)</t>
  </si>
  <si>
    <t>Others
(E)</t>
  </si>
  <si>
    <t>Total 
F=(A+B+C+D+E)</t>
  </si>
  <si>
    <t>TO 
(a)</t>
  </si>
  <si>
    <t>Actual
 (b)</t>
  </si>
  <si>
    <t>Variance
 (c)= (b-a)</t>
  </si>
  <si>
    <t>TO 
(d)</t>
  </si>
  <si>
    <t>Actual
 (e)</t>
  </si>
  <si>
    <t>Variance
 (f)= (e-d)</t>
  </si>
  <si>
    <t>TO
 (g)</t>
  </si>
  <si>
    <t>Actual 
(h)</t>
  </si>
  <si>
    <t>Variance
 (i)= (h-g)</t>
  </si>
  <si>
    <t>TO 
(j)</t>
  </si>
  <si>
    <t>Actual 
(k)</t>
  </si>
  <si>
    <t>Variance
 (l)= (k-j)</t>
  </si>
  <si>
    <t>TO
 (m)</t>
  </si>
  <si>
    <t>Actual
 (n)</t>
  </si>
  <si>
    <t>Variance 
(o)= (n-m)</t>
  </si>
  <si>
    <t>TO 
(p)</t>
  </si>
  <si>
    <t>Actual 
(q)</t>
  </si>
  <si>
    <t>Variance
 (r)= (q-p)</t>
  </si>
  <si>
    <t>TO 
(s)</t>
  </si>
  <si>
    <t>Actual
 (t)</t>
  </si>
  <si>
    <t>Variance 
(u)= (t-s)</t>
  </si>
  <si>
    <t>Dr.NTTPS-I</t>
  </si>
  <si>
    <t>Dr.NTTPS-II</t>
  </si>
  <si>
    <t>Dr.NTTPS-III</t>
  </si>
  <si>
    <t>Dr.NTTPS-IV</t>
  </si>
  <si>
    <t>RTPP Stage-I</t>
  </si>
  <si>
    <t>RTPP Stage-II</t>
  </si>
  <si>
    <t>RTPP Stage-III</t>
  </si>
  <si>
    <t>RTPP Stage-IV</t>
  </si>
  <si>
    <t>TOTAL (Thermal)</t>
  </si>
  <si>
    <t>Srisailam -RBPH</t>
  </si>
  <si>
    <t>NSRCPH</t>
  </si>
  <si>
    <t>NSTPDC PH</t>
  </si>
  <si>
    <t>Sileru Complex</t>
  </si>
  <si>
    <t>Pennaahobilam</t>
  </si>
  <si>
    <t>Mini Hydel (Chettipeta)</t>
  </si>
  <si>
    <t>GENCO-HYDEL</t>
  </si>
  <si>
    <t>Inter-state hydel(AP SHARE)</t>
  </si>
  <si>
    <t>APGENCO-TOTAL</t>
  </si>
  <si>
    <t>NTPC (SR) Ramagundam I &amp; II</t>
  </si>
  <si>
    <t>NTPC (SR) Simhadri Stage 1</t>
  </si>
  <si>
    <t>NTPC (SR) Simhadri Stage 2</t>
  </si>
  <si>
    <t>NTPC (SR) Talcher St. II</t>
  </si>
  <si>
    <t>NTPC (SR) Ramagundam Stage-III</t>
  </si>
  <si>
    <t>NTPC Kudgi Stage 1</t>
  </si>
  <si>
    <t>NTECL Valluru</t>
  </si>
  <si>
    <t>NLC Stage-I</t>
  </si>
  <si>
    <t>NLC Stage-II</t>
  </si>
  <si>
    <t>NPC (MAPS)</t>
  </si>
  <si>
    <t>NPC (Kaiga Unit-I,II)</t>
  </si>
  <si>
    <t>NPC (Kaiga Unit-III &amp; IV)</t>
  </si>
  <si>
    <t>NTPL (NLC Tamilnadu Power Ltd Stage-1)(TUTICORIN)</t>
  </si>
  <si>
    <t>NLC NNTPS</t>
  </si>
  <si>
    <t>NLC TPS I EXP</t>
  </si>
  <si>
    <t>NLC TPS II EXP(EP)</t>
  </si>
  <si>
    <t xml:space="preserve">NPCIL(Kudamkulam) </t>
  </si>
  <si>
    <t>CGS TOTAL</t>
  </si>
  <si>
    <t>JNNSM PH-1 THERMAL</t>
  </si>
  <si>
    <t>**</t>
  </si>
  <si>
    <t>NCE-WIND TOTAL</t>
  </si>
  <si>
    <t>NCE -OTHERS</t>
  </si>
  <si>
    <t>NCE-SOLAR Total</t>
  </si>
  <si>
    <t>JNNSM PH-1 SOLAR</t>
  </si>
  <si>
    <t>JNNSM PH-2 SOLAR</t>
  </si>
  <si>
    <t>Total NCE</t>
  </si>
  <si>
    <t>Godavari Gas</t>
  </si>
  <si>
    <t>Thermal Powertech Corporation India</t>
  </si>
  <si>
    <t>SDSTPS (APPDCL)-STAGE 1</t>
  </si>
  <si>
    <t>HNPCL</t>
  </si>
  <si>
    <t>Total Others</t>
  </si>
  <si>
    <t>Total Dispatch</t>
  </si>
  <si>
    <t>JNNSM PH-II THERMAL</t>
  </si>
  <si>
    <t>UI CHARGES</t>
  </si>
  <si>
    <t>Short Term Purchases</t>
  </si>
  <si>
    <t>D&lt;&gt;D purchase</t>
  </si>
  <si>
    <t>D&lt;&gt;D sale</t>
  </si>
  <si>
    <t>Net Dispatch</t>
  </si>
  <si>
    <t>TRANSMISSION COST</t>
  </si>
  <si>
    <t>SLDC COST</t>
  </si>
  <si>
    <t>PGCIL</t>
  </si>
  <si>
    <t>ULDC COST</t>
  </si>
  <si>
    <t>TOTAL TRANSMISSION &amp; ULDC CHARGES</t>
  </si>
  <si>
    <t>Past claims/refunds, if any, pertaining tp the quarters(s) prior to the quarter for which FPPCA is being filed</t>
  </si>
  <si>
    <t>TOTAL POWER PURCHASE</t>
  </si>
  <si>
    <t>ARREARS</t>
  </si>
  <si>
    <t>NlC Wage revision-1</t>
  </si>
  <si>
    <t>NlC Wage revision-2</t>
  </si>
  <si>
    <t>NTPC Talcher St-II</t>
  </si>
  <si>
    <t>NTPC DADRI &amp; MOUDHA</t>
  </si>
  <si>
    <t>Lanco</t>
  </si>
  <si>
    <t xml:space="preserve">APPDCL </t>
  </si>
  <si>
    <t>Vaayu  Phase - I</t>
  </si>
  <si>
    <t>Vaayu  Phase -II</t>
  </si>
  <si>
    <t>Vaayu  Phase -III</t>
  </si>
  <si>
    <t>Vaayu  Phase -IV</t>
  </si>
  <si>
    <t>Vaayu Phase -V</t>
  </si>
  <si>
    <t>Vaayu Phase -VI</t>
  </si>
  <si>
    <t>Vaayu  Phase -VII</t>
  </si>
  <si>
    <t>KANDALERU</t>
  </si>
  <si>
    <t>MYTRAH VAYU (TUNGABHADRA) PVT. LTD 100.6MW</t>
  </si>
  <si>
    <t>Banked energy</t>
  </si>
  <si>
    <t>**BUNDLED CAPACITY CLUBBED WITH CGS STATIONS</t>
  </si>
  <si>
    <t>Banked Energy</t>
  </si>
  <si>
    <t>BANKED ENERGY</t>
  </si>
  <si>
    <t>Purchase from APSPDCL</t>
  </si>
  <si>
    <t>Banking(Import)</t>
  </si>
  <si>
    <t>Short Term Sales</t>
  </si>
  <si>
    <t>NTPL (NLC Tamilnadu Power Ltd Stage-1) (TUTICORIN)</t>
  </si>
  <si>
    <t>S. No.</t>
  </si>
  <si>
    <t>Actual Weighted average Power Purchase Cost per unit of energy (APPC)</t>
  </si>
  <si>
    <t>=</t>
  </si>
  <si>
    <t>Base Weighted average Power Purchase Cost per unit of energy (BPPC)</t>
  </si>
  <si>
    <t>Approved Loss in %</t>
  </si>
  <si>
    <t>Loss % considered (lower of above two rows)</t>
  </si>
  <si>
    <t>FPPCA = (APPC - BPPC ) / (100-Loss in %) (Rs./Unit)</t>
  </si>
  <si>
    <t>FPPCA FORMAT FOR Q3 OF FY 2022-23 - APCPDCL</t>
  </si>
  <si>
    <t>ANNEXURE-II</t>
  </si>
  <si>
    <t>Discom's share  (%)</t>
  </si>
  <si>
    <t>Plant capacity (MW)</t>
  </si>
  <si>
    <t>Actual loss % for corresponding quarter of last year Oct'21 to Dec'21)</t>
  </si>
  <si>
    <t>Sales</t>
  </si>
  <si>
    <t>True up amount</t>
  </si>
  <si>
    <t>FPPCA  FORMAT FOR THE MONTH OF DEC'2022</t>
  </si>
  <si>
    <t>FPPCA  FORMAT FOR THE MONTH OF NOV'2022</t>
  </si>
  <si>
    <t>FPPCA FORMAT FOR THE MONTH OF OCT'2022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</si>
</sst>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 shrinkToFit="1"/>
    </xf>
    <xf numFmtId="9" fontId="5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1" xfId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7" fillId="0" borderId="2" xfId="1" applyFont="1" applyFill="1" applyBorder="1" applyAlignment="1">
      <alignment horizontal="center" vertical="center" wrapText="1"/>
    </xf>
    <xf numFmtId="9" fontId="7" fillId="0" borderId="15" xfId="1" applyFont="1" applyFill="1" applyBorder="1" applyAlignment="1">
      <alignment horizontal="center" vertical="center" wrapText="1"/>
    </xf>
    <xf numFmtId="9" fontId="7" fillId="0" borderId="3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 149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1"/>
  <sheetViews>
    <sheetView view="pageBreakPreview" topLeftCell="A40" zoomScaleNormal="100" zoomScaleSheetLayoutView="100" workbookViewId="0">
      <selection activeCell="D50" sqref="D50"/>
    </sheetView>
  </sheetViews>
  <sheetFormatPr defaultRowHeight="18" customHeight="1" x14ac:dyDescent="0.25"/>
  <cols>
    <col min="1" max="1" width="3.7109375" style="3" customWidth="1"/>
    <col min="2" max="2" width="30.140625" style="2" customWidth="1"/>
    <col min="3" max="3" width="8.5703125" style="3" bestFit="1" customWidth="1"/>
    <col min="4" max="4" width="8.85546875" style="3" bestFit="1" customWidth="1"/>
    <col min="5" max="6" width="7.5703125" style="3" bestFit="1" customWidth="1"/>
    <col min="7" max="7" width="9.42578125" style="3" bestFit="1" customWidth="1"/>
    <col min="8" max="9" width="7.5703125" style="3" bestFit="1" customWidth="1"/>
    <col min="10" max="10" width="9.140625" style="3" bestFit="1" customWidth="1"/>
    <col min="11" max="12" width="7.5703125" style="3" bestFit="1" customWidth="1"/>
    <col min="13" max="13" width="9.140625" style="3" bestFit="1" customWidth="1"/>
    <col min="14" max="14" width="4.5703125" style="3" bestFit="1" customWidth="1"/>
    <col min="15" max="15" width="6.7109375" style="3" bestFit="1" customWidth="1"/>
    <col min="16" max="16" width="9.140625" style="3" bestFit="1" customWidth="1"/>
    <col min="17" max="17" width="4.5703125" style="3" bestFit="1" customWidth="1"/>
    <col min="18" max="18" width="6.7109375" style="3" bestFit="1" customWidth="1"/>
    <col min="19" max="19" width="9.5703125" style="3" bestFit="1" customWidth="1"/>
    <col min="20" max="20" width="4.5703125" style="3" bestFit="1" customWidth="1"/>
    <col min="21" max="21" width="6.7109375" style="3" bestFit="1" customWidth="1"/>
    <col min="22" max="22" width="9.140625" style="3" bestFit="1" customWidth="1"/>
    <col min="23" max="24" width="7.5703125" style="3" bestFit="1" customWidth="1"/>
    <col min="25" max="25" width="9.140625" style="3" bestFit="1" customWidth="1"/>
    <col min="26" max="26" width="12.28515625" style="3" bestFit="1" customWidth="1"/>
    <col min="27" max="27" width="11.5703125" style="3" bestFit="1" customWidth="1"/>
    <col min="28" max="31" width="9.42578125" style="3" bestFit="1" customWidth="1"/>
    <col min="32" max="16384" width="9.140625" style="3"/>
  </cols>
  <sheetData>
    <row r="1" spans="1:25" s="4" customFormat="1" ht="18" customHeight="1" x14ac:dyDescent="0.2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4" customFormat="1" ht="18" customHeight="1" x14ac:dyDescent="0.25">
      <c r="A2" s="34" t="s">
        <v>134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4" customFormat="1" ht="18" customHeight="1" x14ac:dyDescent="0.25">
      <c r="A3" s="39" t="s">
        <v>118</v>
      </c>
      <c r="B3" s="40" t="s">
        <v>1</v>
      </c>
      <c r="C3" s="39" t="s">
        <v>128</v>
      </c>
      <c r="D3" s="41" t="s">
        <v>127</v>
      </c>
      <c r="E3" s="39" t="s">
        <v>2</v>
      </c>
      <c r="F3" s="39"/>
      <c r="G3" s="39"/>
      <c r="H3" s="39" t="s">
        <v>3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4" customFormat="1" ht="26.25" customHeight="1" x14ac:dyDescent="0.25">
      <c r="A4" s="39"/>
      <c r="B4" s="40"/>
      <c r="C4" s="39"/>
      <c r="D4" s="42"/>
      <c r="E4" s="39"/>
      <c r="F4" s="39"/>
      <c r="G4" s="39"/>
      <c r="H4" s="39" t="s">
        <v>4</v>
      </c>
      <c r="I4" s="39"/>
      <c r="J4" s="39"/>
      <c r="K4" s="39" t="s">
        <v>5</v>
      </c>
      <c r="L4" s="39"/>
      <c r="M4" s="39"/>
      <c r="N4" s="39" t="s">
        <v>6</v>
      </c>
      <c r="O4" s="39"/>
      <c r="P4" s="39"/>
      <c r="Q4" s="39" t="s">
        <v>7</v>
      </c>
      <c r="R4" s="39"/>
      <c r="S4" s="39"/>
      <c r="T4" s="39" t="s">
        <v>8</v>
      </c>
      <c r="U4" s="39"/>
      <c r="V4" s="39"/>
      <c r="W4" s="39" t="s">
        <v>9</v>
      </c>
      <c r="X4" s="39"/>
      <c r="Y4" s="39"/>
    </row>
    <row r="5" spans="1:25" s="4" customFormat="1" ht="30.75" customHeight="1" x14ac:dyDescent="0.25">
      <c r="A5" s="39"/>
      <c r="B5" s="40"/>
      <c r="C5" s="39"/>
      <c r="D5" s="43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22</v>
      </c>
      <c r="R5" s="14" t="s">
        <v>23</v>
      </c>
      <c r="S5" s="14" t="s">
        <v>24</v>
      </c>
      <c r="T5" s="14" t="s">
        <v>25</v>
      </c>
      <c r="U5" s="14" t="s">
        <v>26</v>
      </c>
      <c r="V5" s="14" t="s">
        <v>27</v>
      </c>
      <c r="W5" s="14" t="s">
        <v>28</v>
      </c>
      <c r="X5" s="14" t="s">
        <v>29</v>
      </c>
      <c r="Y5" s="14" t="s">
        <v>30</v>
      </c>
    </row>
    <row r="6" spans="1:25" ht="18" customHeight="1" x14ac:dyDescent="0.25">
      <c r="A6" s="7">
        <v>1</v>
      </c>
      <c r="B6" s="8" t="s">
        <v>31</v>
      </c>
      <c r="C6" s="7">
        <v>420</v>
      </c>
      <c r="D6" s="9">
        <v>0.2334</v>
      </c>
      <c r="E6" s="10">
        <v>46.566666666666663</v>
      </c>
      <c r="F6" s="10">
        <v>32.02775484</v>
      </c>
      <c r="G6" s="10">
        <f>F6-E6</f>
        <v>-14.538911826666663</v>
      </c>
      <c r="H6" s="10">
        <v>46.272222222222332</v>
      </c>
      <c r="I6" s="10">
        <v>46.270901692599999</v>
      </c>
      <c r="J6" s="10">
        <f>I6-H6</f>
        <v>-1.3205296223333107E-3</v>
      </c>
      <c r="K6" s="10">
        <v>155.53266666666664</v>
      </c>
      <c r="L6" s="10">
        <v>106.97270116559999</v>
      </c>
      <c r="M6" s="10">
        <f>L6-K6</f>
        <v>-48.559965501066657</v>
      </c>
      <c r="N6" s="10"/>
      <c r="O6" s="10"/>
      <c r="P6" s="10">
        <f>O6-N6</f>
        <v>0</v>
      </c>
      <c r="Q6" s="10"/>
      <c r="R6" s="10"/>
      <c r="S6" s="10">
        <f>R6-Q6</f>
        <v>0</v>
      </c>
      <c r="T6" s="10"/>
      <c r="U6" s="10"/>
      <c r="V6" s="10">
        <f>U6-T6</f>
        <v>0</v>
      </c>
      <c r="W6" s="10">
        <f>H6+K6+N6+Q6+T6</f>
        <v>201.80488888888897</v>
      </c>
      <c r="X6" s="10">
        <f t="shared" ref="X6:Y6" si="0">I6+L6+O6+R6+U6</f>
        <v>153.24360285819998</v>
      </c>
      <c r="Y6" s="10">
        <f t="shared" si="0"/>
        <v>-48.56128603068899</v>
      </c>
    </row>
    <row r="7" spans="1:25" ht="18" customHeight="1" x14ac:dyDescent="0.25">
      <c r="A7" s="7">
        <f>A6+1</f>
        <v>2</v>
      </c>
      <c r="B7" s="8" t="s">
        <v>32</v>
      </c>
      <c r="C7" s="7">
        <v>420</v>
      </c>
      <c r="D7" s="9">
        <v>0.2334</v>
      </c>
      <c r="E7" s="10">
        <v>46.566666666666663</v>
      </c>
      <c r="F7" s="10">
        <v>32.02775484</v>
      </c>
      <c r="G7" s="10">
        <f t="shared" ref="G7:G33" si="1">F7-E7</f>
        <v>-14.538911826666663</v>
      </c>
      <c r="H7" s="10">
        <v>46.272222222222332</v>
      </c>
      <c r="I7" s="10">
        <v>46.270901692599999</v>
      </c>
      <c r="J7" s="10">
        <f t="shared" ref="J7:J33" si="2">I7-H7</f>
        <v>-1.3205296223333107E-3</v>
      </c>
      <c r="K7" s="10">
        <v>155.53266666666664</v>
      </c>
      <c r="L7" s="10">
        <v>106.97270116559999</v>
      </c>
      <c r="M7" s="10">
        <f t="shared" ref="M7:M33" si="3">L7-K7</f>
        <v>-48.559965501066657</v>
      </c>
      <c r="N7" s="10"/>
      <c r="O7" s="10"/>
      <c r="P7" s="10">
        <f t="shared" ref="P7:P33" si="4">O7-N7</f>
        <v>0</v>
      </c>
      <c r="Q7" s="10"/>
      <c r="R7" s="10"/>
      <c r="S7" s="10">
        <f t="shared" ref="S7:S33" si="5">R7-Q7</f>
        <v>0</v>
      </c>
      <c r="T7" s="10"/>
      <c r="U7" s="10"/>
      <c r="V7" s="10">
        <f t="shared" ref="V7:V33" si="6">U7-T7</f>
        <v>0</v>
      </c>
      <c r="W7" s="10">
        <f t="shared" ref="W7:W13" si="7">H7+K7+N7+Q7+T7</f>
        <v>201.80488888888897</v>
      </c>
      <c r="X7" s="10">
        <f t="shared" ref="X7:X13" si="8">I7+L7+O7+R7+U7</f>
        <v>153.24360285819998</v>
      </c>
      <c r="Y7" s="10">
        <f t="shared" ref="Y7:Y13" si="9">J7+M7+P7+S7+V7</f>
        <v>-48.56128603068899</v>
      </c>
    </row>
    <row r="8" spans="1:25" ht="18" customHeight="1" x14ac:dyDescent="0.25">
      <c r="A8" s="7">
        <f t="shared" ref="A8:A73" si="10">A7+1</f>
        <v>3</v>
      </c>
      <c r="B8" s="8" t="s">
        <v>33</v>
      </c>
      <c r="C8" s="7">
        <v>420</v>
      </c>
      <c r="D8" s="9">
        <v>0.2334</v>
      </c>
      <c r="E8" s="10">
        <v>46.566666666666663</v>
      </c>
      <c r="F8" s="10">
        <v>32.02775484</v>
      </c>
      <c r="G8" s="10">
        <f t="shared" si="1"/>
        <v>-14.538911826666663</v>
      </c>
      <c r="H8" s="10">
        <v>46.272222222222332</v>
      </c>
      <c r="I8" s="10">
        <v>46.270901692599999</v>
      </c>
      <c r="J8" s="10">
        <f t="shared" si="2"/>
        <v>-1.3205296223333107E-3</v>
      </c>
      <c r="K8" s="10">
        <v>155.53266666666664</v>
      </c>
      <c r="L8" s="10">
        <v>106.97270116559999</v>
      </c>
      <c r="M8" s="10">
        <f t="shared" si="3"/>
        <v>-48.559965501066657</v>
      </c>
      <c r="N8" s="10"/>
      <c r="O8" s="10"/>
      <c r="P8" s="10">
        <f t="shared" si="4"/>
        <v>0</v>
      </c>
      <c r="Q8" s="10"/>
      <c r="R8" s="10"/>
      <c r="S8" s="10">
        <f t="shared" si="5"/>
        <v>0</v>
      </c>
      <c r="T8" s="10"/>
      <c r="U8" s="10"/>
      <c r="V8" s="10">
        <f t="shared" si="6"/>
        <v>0</v>
      </c>
      <c r="W8" s="10">
        <f t="shared" si="7"/>
        <v>201.80488888888897</v>
      </c>
      <c r="X8" s="10">
        <f t="shared" si="8"/>
        <v>153.24360285819998</v>
      </c>
      <c r="Y8" s="10">
        <f t="shared" si="9"/>
        <v>-48.56128603068899</v>
      </c>
    </row>
    <row r="9" spans="1:25" ht="18" customHeight="1" x14ac:dyDescent="0.25">
      <c r="A9" s="7">
        <f t="shared" si="10"/>
        <v>4</v>
      </c>
      <c r="B9" s="8" t="s">
        <v>34</v>
      </c>
      <c r="C9" s="7">
        <v>500</v>
      </c>
      <c r="D9" s="9">
        <v>0.2334</v>
      </c>
      <c r="E9" s="10">
        <v>67</v>
      </c>
      <c r="F9" s="10">
        <v>61.052421899999999</v>
      </c>
      <c r="G9" s="10">
        <f t="shared" si="1"/>
        <v>-5.9475781000000012</v>
      </c>
      <c r="H9" s="10">
        <v>55.758333333333326</v>
      </c>
      <c r="I9" s="10">
        <v>55.755369922200003</v>
      </c>
      <c r="J9" s="10">
        <f t="shared" si="2"/>
        <v>-2.9634111333223245E-3</v>
      </c>
      <c r="K9" s="10">
        <v>211.04999999999998</v>
      </c>
      <c r="L9" s="10">
        <v>192.315128985</v>
      </c>
      <c r="M9" s="10">
        <f t="shared" si="3"/>
        <v>-18.734871014999982</v>
      </c>
      <c r="N9" s="10"/>
      <c r="O9" s="10"/>
      <c r="P9" s="10">
        <f t="shared" si="4"/>
        <v>0</v>
      </c>
      <c r="Q9" s="10"/>
      <c r="R9" s="10"/>
      <c r="S9" s="10">
        <f t="shared" si="5"/>
        <v>0</v>
      </c>
      <c r="T9" s="10"/>
      <c r="U9" s="10"/>
      <c r="V9" s="10">
        <f t="shared" si="6"/>
        <v>0</v>
      </c>
      <c r="W9" s="10">
        <f t="shared" si="7"/>
        <v>266.80833333333328</v>
      </c>
      <c r="X9" s="10">
        <f t="shared" si="8"/>
        <v>248.0704989072</v>
      </c>
      <c r="Y9" s="10">
        <f t="shared" si="9"/>
        <v>-18.737834426133304</v>
      </c>
    </row>
    <row r="10" spans="1:25" ht="18" customHeight="1" x14ac:dyDescent="0.25">
      <c r="A10" s="7">
        <f t="shared" si="10"/>
        <v>5</v>
      </c>
      <c r="B10" s="8" t="s">
        <v>35</v>
      </c>
      <c r="C10" s="7">
        <v>420</v>
      </c>
      <c r="D10" s="9">
        <v>0.2334</v>
      </c>
      <c r="E10" s="10">
        <v>42.09</v>
      </c>
      <c r="F10" s="10">
        <v>35.399007779999998</v>
      </c>
      <c r="G10" s="10">
        <f t="shared" si="1"/>
        <v>-6.6909922200000054</v>
      </c>
      <c r="H10" s="10">
        <v>52.341666666666669</v>
      </c>
      <c r="I10" s="10">
        <v>52.345784999999999</v>
      </c>
      <c r="J10" s="10">
        <f t="shared" si="2"/>
        <v>4.1183333333307814E-3</v>
      </c>
      <c r="K10" s="10">
        <v>162.4674</v>
      </c>
      <c r="L10" s="10">
        <v>136.64017003080002</v>
      </c>
      <c r="M10" s="10">
        <f t="shared" si="3"/>
        <v>-25.827229969199976</v>
      </c>
      <c r="N10" s="10"/>
      <c r="O10" s="10"/>
      <c r="P10" s="10">
        <f t="shared" si="4"/>
        <v>0</v>
      </c>
      <c r="Q10" s="10"/>
      <c r="R10" s="10"/>
      <c r="S10" s="10">
        <f t="shared" si="5"/>
        <v>0</v>
      </c>
      <c r="T10" s="10"/>
      <c r="U10" s="10"/>
      <c r="V10" s="10">
        <f t="shared" si="6"/>
        <v>0</v>
      </c>
      <c r="W10" s="10">
        <f t="shared" si="7"/>
        <v>214.80906666666667</v>
      </c>
      <c r="X10" s="10">
        <f t="shared" si="8"/>
        <v>188.98595503080003</v>
      </c>
      <c r="Y10" s="10">
        <f t="shared" si="9"/>
        <v>-25.823111635866645</v>
      </c>
    </row>
    <row r="11" spans="1:25" ht="18" customHeight="1" x14ac:dyDescent="0.25">
      <c r="A11" s="7">
        <f t="shared" si="10"/>
        <v>6</v>
      </c>
      <c r="B11" s="8" t="s">
        <v>36</v>
      </c>
      <c r="C11" s="7">
        <v>420</v>
      </c>
      <c r="D11" s="9">
        <v>0.2334</v>
      </c>
      <c r="E11" s="10">
        <v>55.52</v>
      </c>
      <c r="F11" s="10">
        <v>41.225885460000001</v>
      </c>
      <c r="G11" s="10">
        <f t="shared" si="1"/>
        <v>-14.294114540000002</v>
      </c>
      <c r="H11" s="10">
        <v>51.325000000000003</v>
      </c>
      <c r="I11" s="10">
        <v>51.328549844400001</v>
      </c>
      <c r="J11" s="10">
        <f t="shared" si="2"/>
        <v>3.549844399998392E-3</v>
      </c>
      <c r="K11" s="10">
        <v>214.30719999999999</v>
      </c>
      <c r="L11" s="10">
        <v>159.13191787560001</v>
      </c>
      <c r="M11" s="10">
        <f t="shared" si="3"/>
        <v>-55.175282124399985</v>
      </c>
      <c r="N11" s="10"/>
      <c r="O11" s="10"/>
      <c r="P11" s="10">
        <f t="shared" si="4"/>
        <v>0</v>
      </c>
      <c r="Q11" s="10"/>
      <c r="R11" s="10"/>
      <c r="S11" s="10">
        <f t="shared" si="5"/>
        <v>0</v>
      </c>
      <c r="T11" s="10"/>
      <c r="U11" s="10"/>
      <c r="V11" s="10">
        <f t="shared" si="6"/>
        <v>0</v>
      </c>
      <c r="W11" s="10">
        <f t="shared" si="7"/>
        <v>265.63220000000001</v>
      </c>
      <c r="X11" s="10">
        <f t="shared" si="8"/>
        <v>210.46046772</v>
      </c>
      <c r="Y11" s="10">
        <f t="shared" si="9"/>
        <v>-55.171732279999986</v>
      </c>
    </row>
    <row r="12" spans="1:25" ht="18" customHeight="1" x14ac:dyDescent="0.25">
      <c r="A12" s="7">
        <f t="shared" si="10"/>
        <v>7</v>
      </c>
      <c r="B12" s="8" t="s">
        <v>37</v>
      </c>
      <c r="C12" s="7">
        <v>210</v>
      </c>
      <c r="D12" s="9">
        <v>0.2334</v>
      </c>
      <c r="E12" s="10">
        <v>27.76</v>
      </c>
      <c r="F12" s="10">
        <v>24.592191</v>
      </c>
      <c r="G12" s="10">
        <f t="shared" si="1"/>
        <v>-3.1678090000000019</v>
      </c>
      <c r="H12" s="10">
        <v>33.166666666666664</v>
      </c>
      <c r="I12" s="10">
        <v>33.1700300778</v>
      </c>
      <c r="J12" s="10">
        <f t="shared" si="2"/>
        <v>3.3634111333356032E-3</v>
      </c>
      <c r="K12" s="10">
        <v>107.1536</v>
      </c>
      <c r="L12" s="10">
        <v>94.925857260000001</v>
      </c>
      <c r="M12" s="10">
        <f t="shared" si="3"/>
        <v>-12.227742739999997</v>
      </c>
      <c r="N12" s="10"/>
      <c r="O12" s="10"/>
      <c r="P12" s="10">
        <f t="shared" si="4"/>
        <v>0</v>
      </c>
      <c r="Q12" s="10"/>
      <c r="R12" s="10"/>
      <c r="S12" s="10">
        <f t="shared" si="5"/>
        <v>0</v>
      </c>
      <c r="T12" s="10"/>
      <c r="U12" s="10"/>
      <c r="V12" s="10">
        <f t="shared" si="6"/>
        <v>0</v>
      </c>
      <c r="W12" s="10">
        <f t="shared" si="7"/>
        <v>140.32026666666667</v>
      </c>
      <c r="X12" s="10">
        <f t="shared" si="8"/>
        <v>128.09588733780001</v>
      </c>
      <c r="Y12" s="10">
        <f t="shared" si="9"/>
        <v>-12.224379328866661</v>
      </c>
    </row>
    <row r="13" spans="1:25" ht="18" customHeight="1" x14ac:dyDescent="0.25">
      <c r="A13" s="7">
        <f t="shared" si="10"/>
        <v>8</v>
      </c>
      <c r="B13" s="8" t="s">
        <v>38</v>
      </c>
      <c r="C13" s="7">
        <v>600</v>
      </c>
      <c r="D13" s="9">
        <v>0.2334</v>
      </c>
      <c r="E13" s="10">
        <v>30.75</v>
      </c>
      <c r="F13" s="10">
        <v>58.084157399999995</v>
      </c>
      <c r="G13" s="10">
        <f t="shared" si="1"/>
        <v>27.334157399999995</v>
      </c>
      <c r="H13" s="10">
        <v>146.36666666666665</v>
      </c>
      <c r="I13" s="10">
        <v>146.36708492220001</v>
      </c>
      <c r="J13" s="10">
        <f t="shared" si="2"/>
        <v>4.182555333613891E-4</v>
      </c>
      <c r="K13" s="10">
        <v>112.545</v>
      </c>
      <c r="L13" s="10">
        <v>212.43868676400001</v>
      </c>
      <c r="M13" s="10">
        <f t="shared" si="3"/>
        <v>99.893686764000009</v>
      </c>
      <c r="N13" s="10"/>
      <c r="O13" s="10"/>
      <c r="P13" s="10">
        <f t="shared" si="4"/>
        <v>0</v>
      </c>
      <c r="Q13" s="10"/>
      <c r="R13" s="10"/>
      <c r="S13" s="10">
        <f t="shared" si="5"/>
        <v>0</v>
      </c>
      <c r="T13" s="10"/>
      <c r="U13" s="10"/>
      <c r="V13" s="10">
        <f t="shared" si="6"/>
        <v>0</v>
      </c>
      <c r="W13" s="10">
        <f t="shared" si="7"/>
        <v>258.91166666666663</v>
      </c>
      <c r="X13" s="10">
        <f t="shared" si="8"/>
        <v>358.80577168620005</v>
      </c>
      <c r="Y13" s="10">
        <f t="shared" si="9"/>
        <v>99.89410501953337</v>
      </c>
    </row>
    <row r="14" spans="1:25" s="4" customFormat="1" ht="18" customHeight="1" x14ac:dyDescent="0.25">
      <c r="A14" s="14">
        <f t="shared" si="10"/>
        <v>9</v>
      </c>
      <c r="B14" s="15" t="s">
        <v>39</v>
      </c>
      <c r="C14" s="14">
        <f>SUM(C6:C13)</f>
        <v>3410</v>
      </c>
      <c r="D14" s="17"/>
      <c r="E14" s="18">
        <f t="shared" ref="E14:Y14" si="11">SUM(E6:E13)</f>
        <v>362.82</v>
      </c>
      <c r="F14" s="18">
        <f t="shared" si="11"/>
        <v>316.43692806000001</v>
      </c>
      <c r="G14" s="18">
        <f t="shared" si="11"/>
        <v>-46.383071940000008</v>
      </c>
      <c r="H14" s="18">
        <f t="shared" si="11"/>
        <v>477.77500000000032</v>
      </c>
      <c r="I14" s="18">
        <f t="shared" si="11"/>
        <v>477.77952484440004</v>
      </c>
      <c r="J14" s="18">
        <f t="shared" si="11"/>
        <v>4.5248443997039089E-3</v>
      </c>
      <c r="K14" s="18">
        <f t="shared" si="11"/>
        <v>1274.1212</v>
      </c>
      <c r="L14" s="18">
        <f t="shared" si="11"/>
        <v>1116.3698644122001</v>
      </c>
      <c r="M14" s="18">
        <f t="shared" si="11"/>
        <v>-157.75133558779993</v>
      </c>
      <c r="N14" s="18">
        <f t="shared" si="11"/>
        <v>0</v>
      </c>
      <c r="O14" s="18">
        <f t="shared" si="11"/>
        <v>0</v>
      </c>
      <c r="P14" s="18">
        <f t="shared" si="11"/>
        <v>0</v>
      </c>
      <c r="Q14" s="18">
        <f t="shared" ref="Q14" si="12">SUM(Q6:Q13)</f>
        <v>0</v>
      </c>
      <c r="R14" s="18">
        <f t="shared" ref="R14" si="13">SUM(R6:R13)</f>
        <v>0</v>
      </c>
      <c r="S14" s="18">
        <f t="shared" si="11"/>
        <v>0</v>
      </c>
      <c r="T14" s="18">
        <f t="shared" si="11"/>
        <v>0</v>
      </c>
      <c r="U14" s="18">
        <f t="shared" si="11"/>
        <v>0</v>
      </c>
      <c r="V14" s="18">
        <f t="shared" si="11"/>
        <v>0</v>
      </c>
      <c r="W14" s="18">
        <f t="shared" si="11"/>
        <v>1751.8962000000001</v>
      </c>
      <c r="X14" s="18">
        <f t="shared" si="11"/>
        <v>1594.1493892566</v>
      </c>
      <c r="Y14" s="18">
        <f t="shared" si="11"/>
        <v>-157.7468107434002</v>
      </c>
    </row>
    <row r="15" spans="1:25" ht="18" customHeight="1" x14ac:dyDescent="0.25">
      <c r="A15" s="7">
        <f t="shared" si="10"/>
        <v>10</v>
      </c>
      <c r="B15" s="8" t="s">
        <v>40</v>
      </c>
      <c r="C15" s="7">
        <v>770</v>
      </c>
      <c r="D15" s="9">
        <v>0.2334</v>
      </c>
      <c r="E15" s="10">
        <v>35.56</v>
      </c>
      <c r="F15" s="10">
        <v>103.31715909</v>
      </c>
      <c r="G15" s="10">
        <f t="shared" si="1"/>
        <v>67.757159090000002</v>
      </c>
      <c r="H15" s="10">
        <v>44.208333333333336</v>
      </c>
      <c r="I15" s="10">
        <v>44.212000000000003</v>
      </c>
      <c r="J15" s="10">
        <f t="shared" si="2"/>
        <v>3.6666666666675951E-3</v>
      </c>
      <c r="K15" s="10">
        <v>0</v>
      </c>
      <c r="L15" s="10">
        <v>0</v>
      </c>
      <c r="M15" s="10">
        <f t="shared" si="3"/>
        <v>0</v>
      </c>
      <c r="N15" s="10"/>
      <c r="O15" s="10"/>
      <c r="P15" s="10">
        <f t="shared" si="4"/>
        <v>0</v>
      </c>
      <c r="Q15" s="10"/>
      <c r="R15" s="10"/>
      <c r="S15" s="10">
        <f t="shared" si="5"/>
        <v>0</v>
      </c>
      <c r="T15" s="10"/>
      <c r="U15" s="10"/>
      <c r="V15" s="10">
        <f t="shared" si="6"/>
        <v>0</v>
      </c>
      <c r="W15" s="10">
        <f t="shared" ref="W15:W20" si="14">H15+K15+N15+Q15+T15</f>
        <v>44.208333333333336</v>
      </c>
      <c r="X15" s="10">
        <f t="shared" ref="X15:X20" si="15">I15+L15+O15+R15+U15</f>
        <v>44.212000000000003</v>
      </c>
      <c r="Y15" s="10">
        <f t="shared" ref="Y15:Y20" si="16">J15+M15+P15+S15+V15</f>
        <v>3.6666666666675951E-3</v>
      </c>
    </row>
    <row r="16" spans="1:25" ht="18" customHeight="1" x14ac:dyDescent="0.25">
      <c r="A16" s="7">
        <f t="shared" si="10"/>
        <v>11</v>
      </c>
      <c r="B16" s="8" t="s">
        <v>41</v>
      </c>
      <c r="C16" s="7">
        <v>90</v>
      </c>
      <c r="D16" s="9">
        <v>0.2334</v>
      </c>
      <c r="E16" s="10">
        <v>3.96</v>
      </c>
      <c r="F16" s="10">
        <v>9.7666636116000003</v>
      </c>
      <c r="G16" s="10">
        <f t="shared" si="1"/>
        <v>5.8066636116000003</v>
      </c>
      <c r="H16" s="10">
        <v>5.0749999999999993</v>
      </c>
      <c r="I16" s="10">
        <v>5.0750000000000002</v>
      </c>
      <c r="J16" s="10">
        <f t="shared" si="2"/>
        <v>0</v>
      </c>
      <c r="K16" s="10">
        <v>0</v>
      </c>
      <c r="L16" s="10">
        <v>0</v>
      </c>
      <c r="M16" s="10">
        <f t="shared" si="3"/>
        <v>0</v>
      </c>
      <c r="N16" s="10"/>
      <c r="O16" s="10"/>
      <c r="P16" s="10">
        <f t="shared" si="4"/>
        <v>0</v>
      </c>
      <c r="Q16" s="10"/>
      <c r="R16" s="10"/>
      <c r="S16" s="10">
        <f t="shared" si="5"/>
        <v>0</v>
      </c>
      <c r="T16" s="10"/>
      <c r="U16" s="10"/>
      <c r="V16" s="10">
        <f t="shared" si="6"/>
        <v>0</v>
      </c>
      <c r="W16" s="10">
        <f t="shared" si="14"/>
        <v>5.0749999999999993</v>
      </c>
      <c r="X16" s="10">
        <f t="shared" si="15"/>
        <v>5.0750000000000002</v>
      </c>
      <c r="Y16" s="10">
        <f t="shared" si="16"/>
        <v>0</v>
      </c>
    </row>
    <row r="17" spans="1:29" ht="18" customHeight="1" x14ac:dyDescent="0.25">
      <c r="A17" s="7">
        <f t="shared" si="10"/>
        <v>12</v>
      </c>
      <c r="B17" s="8" t="s">
        <v>42</v>
      </c>
      <c r="C17" s="7">
        <v>50</v>
      </c>
      <c r="D17" s="9">
        <v>0.2334</v>
      </c>
      <c r="E17" s="10">
        <v>3.03</v>
      </c>
      <c r="F17" s="10">
        <v>4.1134182599999995</v>
      </c>
      <c r="G17" s="10">
        <f t="shared" si="1"/>
        <v>1.0834182599999997</v>
      </c>
      <c r="H17" s="10">
        <v>9.7416666666666671</v>
      </c>
      <c r="I17" s="10">
        <v>9.74</v>
      </c>
      <c r="J17" s="10">
        <f t="shared" si="2"/>
        <v>-1.6666666666669272E-3</v>
      </c>
      <c r="K17" s="10">
        <v>0</v>
      </c>
      <c r="L17" s="10">
        <v>0</v>
      </c>
      <c r="M17" s="10">
        <f t="shared" si="3"/>
        <v>0</v>
      </c>
      <c r="N17" s="10"/>
      <c r="O17" s="10"/>
      <c r="P17" s="10">
        <f t="shared" si="4"/>
        <v>0</v>
      </c>
      <c r="Q17" s="10"/>
      <c r="R17" s="10"/>
      <c r="S17" s="10">
        <f t="shared" si="5"/>
        <v>0</v>
      </c>
      <c r="T17" s="10"/>
      <c r="U17" s="10"/>
      <c r="V17" s="10">
        <f t="shared" si="6"/>
        <v>0</v>
      </c>
      <c r="W17" s="10">
        <f t="shared" si="14"/>
        <v>9.7416666666666671</v>
      </c>
      <c r="X17" s="10">
        <f t="shared" si="15"/>
        <v>9.74</v>
      </c>
      <c r="Y17" s="10">
        <f t="shared" si="16"/>
        <v>-1.6666666666669272E-3</v>
      </c>
    </row>
    <row r="18" spans="1:29" ht="18" customHeight="1" x14ac:dyDescent="0.25">
      <c r="A18" s="7">
        <f t="shared" si="10"/>
        <v>13</v>
      </c>
      <c r="B18" s="8" t="s">
        <v>43</v>
      </c>
      <c r="C18" s="7">
        <v>725</v>
      </c>
      <c r="D18" s="9">
        <v>0.2334</v>
      </c>
      <c r="E18" s="10">
        <v>31.770000000000003</v>
      </c>
      <c r="F18" s="10">
        <v>29.56</v>
      </c>
      <c r="G18" s="10">
        <f t="shared" si="1"/>
        <v>-2.2100000000000044</v>
      </c>
      <c r="H18" s="10">
        <v>47.55</v>
      </c>
      <c r="I18" s="10">
        <v>47.55</v>
      </c>
      <c r="J18" s="10">
        <f t="shared" si="2"/>
        <v>0</v>
      </c>
      <c r="K18" s="10">
        <v>0</v>
      </c>
      <c r="L18" s="10">
        <v>0</v>
      </c>
      <c r="M18" s="10">
        <f t="shared" si="3"/>
        <v>0</v>
      </c>
      <c r="N18" s="10"/>
      <c r="O18" s="10"/>
      <c r="P18" s="10">
        <f t="shared" si="4"/>
        <v>0</v>
      </c>
      <c r="Q18" s="10"/>
      <c r="R18" s="10"/>
      <c r="S18" s="10">
        <f t="shared" si="5"/>
        <v>0</v>
      </c>
      <c r="T18" s="10"/>
      <c r="U18" s="10"/>
      <c r="V18" s="10">
        <f t="shared" si="6"/>
        <v>0</v>
      </c>
      <c r="W18" s="10">
        <f t="shared" si="14"/>
        <v>47.55</v>
      </c>
      <c r="X18" s="10">
        <f t="shared" si="15"/>
        <v>47.55</v>
      </c>
      <c r="Y18" s="10">
        <f t="shared" si="16"/>
        <v>0</v>
      </c>
      <c r="AB18" s="3">
        <f>2.04+25.28+2.24</f>
        <v>29.560000000000002</v>
      </c>
      <c r="AC18" s="3">
        <f>13.6+31.22+2.74</f>
        <v>47.56</v>
      </c>
    </row>
    <row r="19" spans="1:29" ht="18" customHeight="1" x14ac:dyDescent="0.25">
      <c r="A19" s="7">
        <f t="shared" si="10"/>
        <v>14</v>
      </c>
      <c r="B19" s="8" t="s">
        <v>44</v>
      </c>
      <c r="C19" s="7">
        <v>20</v>
      </c>
      <c r="D19" s="9">
        <v>0.2334</v>
      </c>
      <c r="E19" s="10">
        <v>0.25</v>
      </c>
      <c r="F19" s="10">
        <v>0.98</v>
      </c>
      <c r="G19" s="10">
        <f t="shared" si="1"/>
        <v>0.73</v>
      </c>
      <c r="H19" s="10">
        <v>2.6333333333333337</v>
      </c>
      <c r="I19" s="10">
        <v>2.63</v>
      </c>
      <c r="J19" s="10">
        <f t="shared" si="2"/>
        <v>-3.3333333333338544E-3</v>
      </c>
      <c r="K19" s="10">
        <v>0</v>
      </c>
      <c r="L19" s="10">
        <v>0</v>
      </c>
      <c r="M19" s="10">
        <f t="shared" si="3"/>
        <v>0</v>
      </c>
      <c r="N19" s="10"/>
      <c r="O19" s="10"/>
      <c r="P19" s="10">
        <f t="shared" si="4"/>
        <v>0</v>
      </c>
      <c r="Q19" s="10"/>
      <c r="R19" s="10"/>
      <c r="S19" s="10">
        <f t="shared" si="5"/>
        <v>0</v>
      </c>
      <c r="T19" s="10"/>
      <c r="U19" s="10"/>
      <c r="V19" s="10">
        <f t="shared" si="6"/>
        <v>0</v>
      </c>
      <c r="W19" s="10">
        <f t="shared" si="14"/>
        <v>2.6333333333333337</v>
      </c>
      <c r="X19" s="10">
        <f t="shared" si="15"/>
        <v>2.63</v>
      </c>
      <c r="Y19" s="10">
        <f t="shared" si="16"/>
        <v>-3.3333333333338544E-3</v>
      </c>
    </row>
    <row r="20" spans="1:29" ht="18" customHeight="1" x14ac:dyDescent="0.25">
      <c r="A20" s="7">
        <f t="shared" si="10"/>
        <v>15</v>
      </c>
      <c r="B20" s="8" t="s">
        <v>45</v>
      </c>
      <c r="C20" s="7">
        <v>1</v>
      </c>
      <c r="D20" s="9">
        <v>0.2334</v>
      </c>
      <c r="E20" s="10">
        <v>0.02</v>
      </c>
      <c r="F20" s="10">
        <v>0.04</v>
      </c>
      <c r="G20" s="10">
        <f t="shared" si="1"/>
        <v>0.02</v>
      </c>
      <c r="H20" s="10">
        <v>0.35</v>
      </c>
      <c r="I20" s="10">
        <v>0.35</v>
      </c>
      <c r="J20" s="10">
        <f t="shared" si="2"/>
        <v>0</v>
      </c>
      <c r="K20" s="10">
        <v>0</v>
      </c>
      <c r="L20" s="10">
        <v>0</v>
      </c>
      <c r="M20" s="10">
        <f t="shared" si="3"/>
        <v>0</v>
      </c>
      <c r="N20" s="10"/>
      <c r="O20" s="10"/>
      <c r="P20" s="10">
        <f t="shared" si="4"/>
        <v>0</v>
      </c>
      <c r="Q20" s="10"/>
      <c r="R20" s="10"/>
      <c r="S20" s="10">
        <f t="shared" si="5"/>
        <v>0</v>
      </c>
      <c r="T20" s="10"/>
      <c r="U20" s="10"/>
      <c r="V20" s="10">
        <f t="shared" si="6"/>
        <v>0</v>
      </c>
      <c r="W20" s="10">
        <f t="shared" si="14"/>
        <v>0.35</v>
      </c>
      <c r="X20" s="10">
        <f t="shared" si="15"/>
        <v>0.35</v>
      </c>
      <c r="Y20" s="10">
        <f t="shared" si="16"/>
        <v>0</v>
      </c>
    </row>
    <row r="21" spans="1:29" s="4" customFormat="1" ht="18" customHeight="1" x14ac:dyDescent="0.25">
      <c r="A21" s="14">
        <f t="shared" si="10"/>
        <v>16</v>
      </c>
      <c r="B21" s="15" t="s">
        <v>46</v>
      </c>
      <c r="C21" s="14">
        <f>SUM(C15:C20)</f>
        <v>1656</v>
      </c>
      <c r="D21" s="17"/>
      <c r="E21" s="18">
        <f>SUM(E15:E20)</f>
        <v>74.59</v>
      </c>
      <c r="F21" s="18">
        <f t="shared" ref="F21:Y21" si="17">SUM(F15:F20)</f>
        <v>147.77724096159997</v>
      </c>
      <c r="G21" s="18">
        <f t="shared" si="17"/>
        <v>73.187240961599997</v>
      </c>
      <c r="H21" s="18">
        <f t="shared" si="17"/>
        <v>109.55833333333332</v>
      </c>
      <c r="I21" s="18">
        <f t="shared" si="17"/>
        <v>109.55699999999999</v>
      </c>
      <c r="J21" s="18">
        <f t="shared" si="17"/>
        <v>-1.3333333333331865E-3</v>
      </c>
      <c r="K21" s="18">
        <f t="shared" si="17"/>
        <v>0</v>
      </c>
      <c r="L21" s="18">
        <f t="shared" si="17"/>
        <v>0</v>
      </c>
      <c r="M21" s="18">
        <f t="shared" si="17"/>
        <v>0</v>
      </c>
      <c r="N21" s="18">
        <f t="shared" si="17"/>
        <v>0</v>
      </c>
      <c r="O21" s="18">
        <f t="shared" si="17"/>
        <v>0</v>
      </c>
      <c r="P21" s="18">
        <f t="shared" si="17"/>
        <v>0</v>
      </c>
      <c r="Q21" s="18">
        <f t="shared" ref="Q21" si="18">SUM(Q15:Q20)</f>
        <v>0</v>
      </c>
      <c r="R21" s="18">
        <f t="shared" ref="R21" si="19">SUM(R15:R20)</f>
        <v>0</v>
      </c>
      <c r="S21" s="18">
        <f t="shared" si="17"/>
        <v>0</v>
      </c>
      <c r="T21" s="18">
        <f t="shared" si="17"/>
        <v>0</v>
      </c>
      <c r="U21" s="18">
        <f t="shared" si="17"/>
        <v>0</v>
      </c>
      <c r="V21" s="18">
        <f t="shared" si="17"/>
        <v>0</v>
      </c>
      <c r="W21" s="18">
        <f t="shared" si="17"/>
        <v>109.55833333333332</v>
      </c>
      <c r="X21" s="18">
        <f t="shared" si="17"/>
        <v>109.55699999999999</v>
      </c>
      <c r="Y21" s="18">
        <f t="shared" si="17"/>
        <v>-1.3333333333331865E-3</v>
      </c>
    </row>
    <row r="22" spans="1:29" ht="18" customHeight="1" x14ac:dyDescent="0.25">
      <c r="A22" s="7">
        <f t="shared" si="10"/>
        <v>17</v>
      </c>
      <c r="B22" s="8" t="s">
        <v>47</v>
      </c>
      <c r="C22" s="7">
        <v>141.6</v>
      </c>
      <c r="D22" s="9">
        <v>0.2334</v>
      </c>
      <c r="E22" s="10">
        <v>10.76</v>
      </c>
      <c r="F22" s="10">
        <v>10.27</v>
      </c>
      <c r="G22" s="10">
        <f t="shared" si="1"/>
        <v>-0.49000000000000021</v>
      </c>
      <c r="H22" s="10">
        <v>12.6</v>
      </c>
      <c r="I22" s="10">
        <v>12.6</v>
      </c>
      <c r="J22" s="10">
        <f t="shared" si="2"/>
        <v>0</v>
      </c>
      <c r="K22" s="10">
        <v>0</v>
      </c>
      <c r="L22" s="10">
        <v>0</v>
      </c>
      <c r="M22" s="10">
        <f t="shared" si="3"/>
        <v>0</v>
      </c>
      <c r="N22" s="10"/>
      <c r="O22" s="10"/>
      <c r="P22" s="10">
        <f t="shared" si="4"/>
        <v>0</v>
      </c>
      <c r="Q22" s="10"/>
      <c r="R22" s="10"/>
      <c r="S22" s="10">
        <f t="shared" si="5"/>
        <v>0</v>
      </c>
      <c r="T22" s="10"/>
      <c r="U22" s="10"/>
      <c r="V22" s="10">
        <f t="shared" si="6"/>
        <v>0</v>
      </c>
      <c r="W22" s="10">
        <f t="shared" ref="W22" si="20">H22+K22+N22+Q22+T22</f>
        <v>12.6</v>
      </c>
      <c r="X22" s="10">
        <f t="shared" ref="X22" si="21">I22+L22+O22+R22+U22</f>
        <v>12.6</v>
      </c>
      <c r="Y22" s="10">
        <f t="shared" ref="Y22" si="22">J22+M22+P22+S22+V22</f>
        <v>0</v>
      </c>
      <c r="AB22" s="3">
        <f>5.94+4.33</f>
        <v>10.27</v>
      </c>
      <c r="AC22" s="3">
        <f>9.37+3.23</f>
        <v>12.6</v>
      </c>
    </row>
    <row r="23" spans="1:29" s="4" customFormat="1" ht="18" customHeight="1" x14ac:dyDescent="0.25">
      <c r="A23" s="14">
        <f t="shared" si="10"/>
        <v>18</v>
      </c>
      <c r="B23" s="15" t="s">
        <v>48</v>
      </c>
      <c r="C23" s="14">
        <f>C22+C21+C14</f>
        <v>5207.6000000000004</v>
      </c>
      <c r="D23" s="17"/>
      <c r="E23" s="18">
        <f>E22+E21+E14</f>
        <v>448.17</v>
      </c>
      <c r="F23" s="18">
        <f t="shared" ref="F23:Y23" si="23">F22+F21+F14</f>
        <v>474.4841690216</v>
      </c>
      <c r="G23" s="18">
        <f t="shared" si="23"/>
        <v>26.314169021599994</v>
      </c>
      <c r="H23" s="18">
        <f t="shared" si="23"/>
        <v>599.93333333333362</v>
      </c>
      <c r="I23" s="18">
        <f t="shared" si="23"/>
        <v>599.93652484440008</v>
      </c>
      <c r="J23" s="18">
        <f t="shared" si="23"/>
        <v>3.1915110663707225E-3</v>
      </c>
      <c r="K23" s="18">
        <f t="shared" si="23"/>
        <v>1274.1212</v>
      </c>
      <c r="L23" s="18">
        <f t="shared" si="23"/>
        <v>1116.3698644122001</v>
      </c>
      <c r="M23" s="18">
        <f t="shared" si="23"/>
        <v>-157.75133558779993</v>
      </c>
      <c r="N23" s="18">
        <f t="shared" si="23"/>
        <v>0</v>
      </c>
      <c r="O23" s="18">
        <f t="shared" si="23"/>
        <v>0</v>
      </c>
      <c r="P23" s="18">
        <f t="shared" si="23"/>
        <v>0</v>
      </c>
      <c r="Q23" s="18">
        <f t="shared" ref="Q23" si="24">Q22+Q21+Q14</f>
        <v>0</v>
      </c>
      <c r="R23" s="18">
        <f t="shared" ref="R23" si="25">R22+R21+R14</f>
        <v>0</v>
      </c>
      <c r="S23" s="18">
        <f t="shared" si="23"/>
        <v>0</v>
      </c>
      <c r="T23" s="18">
        <f t="shared" si="23"/>
        <v>0</v>
      </c>
      <c r="U23" s="18">
        <f t="shared" si="23"/>
        <v>0</v>
      </c>
      <c r="V23" s="18">
        <f t="shared" si="23"/>
        <v>0</v>
      </c>
      <c r="W23" s="18">
        <f t="shared" si="23"/>
        <v>1874.0545333333334</v>
      </c>
      <c r="X23" s="18">
        <f t="shared" si="23"/>
        <v>1716.3063892565999</v>
      </c>
      <c r="Y23" s="18">
        <f t="shared" si="23"/>
        <v>-157.74814407673352</v>
      </c>
    </row>
    <row r="24" spans="1:29" ht="18" customHeight="1" x14ac:dyDescent="0.25">
      <c r="A24" s="7">
        <f t="shared" si="10"/>
        <v>19</v>
      </c>
      <c r="B24" s="8" t="s">
        <v>49</v>
      </c>
      <c r="C24" s="7">
        <v>2100</v>
      </c>
      <c r="D24" s="11">
        <v>3.2000000000000001E-2</v>
      </c>
      <c r="E24" s="10">
        <v>40.130000000000003</v>
      </c>
      <c r="F24" s="10">
        <v>44.55</v>
      </c>
      <c r="G24" s="10">
        <f t="shared" si="1"/>
        <v>4.4199999999999946</v>
      </c>
      <c r="H24" s="10">
        <v>27.025000000000002</v>
      </c>
      <c r="I24" s="10">
        <v>34.83</v>
      </c>
      <c r="J24" s="10">
        <f t="shared" si="2"/>
        <v>7.8049999999999962</v>
      </c>
      <c r="K24" s="10">
        <v>105.14060000000001</v>
      </c>
      <c r="L24" s="12">
        <v>214.85</v>
      </c>
      <c r="M24" s="10">
        <f t="shared" si="3"/>
        <v>109.70939999999999</v>
      </c>
      <c r="N24" s="10"/>
      <c r="O24" s="10"/>
      <c r="P24" s="10">
        <f t="shared" si="4"/>
        <v>0</v>
      </c>
      <c r="Q24" s="10"/>
      <c r="R24" s="10"/>
      <c r="S24" s="10">
        <f t="shared" si="5"/>
        <v>0</v>
      </c>
      <c r="T24" s="10"/>
      <c r="U24" s="10"/>
      <c r="V24" s="10">
        <f t="shared" si="6"/>
        <v>0</v>
      </c>
      <c r="W24" s="10">
        <f t="shared" ref="W24:W40" si="26">H24+K24+N24+Q24+T24</f>
        <v>132.16560000000001</v>
      </c>
      <c r="X24" s="10">
        <f t="shared" ref="X24:X40" si="27">I24+L24+O24+R24+U24</f>
        <v>249.68</v>
      </c>
      <c r="Y24" s="10">
        <f t="shared" ref="Y24:Y40" si="28">J24+M24+P24+S24+V24</f>
        <v>117.51439999999998</v>
      </c>
    </row>
    <row r="25" spans="1:29" ht="18" customHeight="1" x14ac:dyDescent="0.25">
      <c r="A25" s="7">
        <f t="shared" si="10"/>
        <v>20</v>
      </c>
      <c r="B25" s="8" t="s">
        <v>50</v>
      </c>
      <c r="C25" s="7">
        <v>1000</v>
      </c>
      <c r="D25" s="11">
        <v>0.1076</v>
      </c>
      <c r="E25" s="10">
        <v>65.69</v>
      </c>
      <c r="F25" s="10">
        <v>47.92</v>
      </c>
      <c r="G25" s="10">
        <f t="shared" si="1"/>
        <v>-17.769999999999996</v>
      </c>
      <c r="H25" s="10">
        <v>59.283333333333339</v>
      </c>
      <c r="I25" s="10">
        <v>189.6</v>
      </c>
      <c r="J25" s="10">
        <f t="shared" si="2"/>
        <v>130.31666666666666</v>
      </c>
      <c r="K25" s="10">
        <v>197.07</v>
      </c>
      <c r="L25" s="12">
        <v>226.24</v>
      </c>
      <c r="M25" s="10">
        <f t="shared" si="3"/>
        <v>29.170000000000016</v>
      </c>
      <c r="N25" s="10"/>
      <c r="O25" s="10"/>
      <c r="P25" s="10">
        <f t="shared" si="4"/>
        <v>0</v>
      </c>
      <c r="Q25" s="10"/>
      <c r="R25" s="10"/>
      <c r="S25" s="10">
        <f t="shared" si="5"/>
        <v>0</v>
      </c>
      <c r="T25" s="10"/>
      <c r="U25" s="10"/>
      <c r="V25" s="10">
        <f t="shared" si="6"/>
        <v>0</v>
      </c>
      <c r="W25" s="10">
        <f t="shared" si="26"/>
        <v>256.35333333333335</v>
      </c>
      <c r="X25" s="10">
        <f t="shared" si="27"/>
        <v>415.84000000000003</v>
      </c>
      <c r="Y25" s="10">
        <f t="shared" si="28"/>
        <v>159.48666666666668</v>
      </c>
    </row>
    <row r="26" spans="1:29" ht="18" customHeight="1" x14ac:dyDescent="0.25">
      <c r="A26" s="7">
        <f t="shared" si="10"/>
        <v>21</v>
      </c>
      <c r="B26" s="8" t="s">
        <v>51</v>
      </c>
      <c r="C26" s="7">
        <v>1000</v>
      </c>
      <c r="D26" s="11">
        <v>4.9000000000000002E-2</v>
      </c>
      <c r="E26" s="10">
        <v>29.74</v>
      </c>
      <c r="F26" s="10">
        <v>28.16</v>
      </c>
      <c r="G26" s="10">
        <f t="shared" si="1"/>
        <v>-1.5799999999999983</v>
      </c>
      <c r="H26" s="10">
        <v>42.325000000000003</v>
      </c>
      <c r="I26" s="10">
        <v>99.84</v>
      </c>
      <c r="J26" s="10">
        <f t="shared" si="2"/>
        <v>57.515000000000001</v>
      </c>
      <c r="K26" s="10">
        <v>89.517399999999995</v>
      </c>
      <c r="L26" s="12">
        <v>130.76</v>
      </c>
      <c r="M26" s="10">
        <f t="shared" si="3"/>
        <v>41.242599999999996</v>
      </c>
      <c r="N26" s="10"/>
      <c r="O26" s="10"/>
      <c r="P26" s="10">
        <f t="shared" si="4"/>
        <v>0</v>
      </c>
      <c r="Q26" s="10"/>
      <c r="R26" s="10"/>
      <c r="S26" s="10">
        <f t="shared" si="5"/>
        <v>0</v>
      </c>
      <c r="T26" s="10"/>
      <c r="U26" s="10"/>
      <c r="V26" s="10">
        <f t="shared" si="6"/>
        <v>0</v>
      </c>
      <c r="W26" s="10">
        <f t="shared" si="26"/>
        <v>131.8424</v>
      </c>
      <c r="X26" s="10">
        <f t="shared" si="27"/>
        <v>230.6</v>
      </c>
      <c r="Y26" s="10">
        <f t="shared" si="28"/>
        <v>98.757599999999996</v>
      </c>
    </row>
    <row r="27" spans="1:29" ht="18" customHeight="1" x14ac:dyDescent="0.25">
      <c r="A27" s="7">
        <f t="shared" si="10"/>
        <v>22</v>
      </c>
      <c r="B27" s="8" t="s">
        <v>52</v>
      </c>
      <c r="C27" s="7">
        <v>2000</v>
      </c>
      <c r="D27" s="11">
        <v>2.1000000000000001E-2</v>
      </c>
      <c r="E27" s="10">
        <v>25.44</v>
      </c>
      <c r="F27" s="10">
        <v>26.17</v>
      </c>
      <c r="G27" s="10">
        <f t="shared" si="1"/>
        <v>0.73000000000000043</v>
      </c>
      <c r="H27" s="10">
        <v>17.066666666666666</v>
      </c>
      <c r="I27" s="10">
        <v>82.91</v>
      </c>
      <c r="J27" s="10">
        <f t="shared" si="2"/>
        <v>65.843333333333334</v>
      </c>
      <c r="K27" s="10">
        <v>44.011200000000002</v>
      </c>
      <c r="L27" s="12">
        <v>52.24</v>
      </c>
      <c r="M27" s="10">
        <f t="shared" si="3"/>
        <v>8.2287999999999997</v>
      </c>
      <c r="N27" s="10"/>
      <c r="O27" s="10"/>
      <c r="P27" s="10">
        <f t="shared" si="4"/>
        <v>0</v>
      </c>
      <c r="Q27" s="10"/>
      <c r="R27" s="10"/>
      <c r="S27" s="10">
        <f t="shared" si="5"/>
        <v>0</v>
      </c>
      <c r="T27" s="10"/>
      <c r="U27" s="10"/>
      <c r="V27" s="10">
        <f t="shared" si="6"/>
        <v>0</v>
      </c>
      <c r="W27" s="10">
        <f t="shared" si="26"/>
        <v>61.077866666666665</v>
      </c>
      <c r="X27" s="10">
        <f t="shared" si="27"/>
        <v>135.15</v>
      </c>
      <c r="Y27" s="10">
        <f t="shared" si="28"/>
        <v>74.07213333333334</v>
      </c>
    </row>
    <row r="28" spans="1:29" ht="18" customHeight="1" x14ac:dyDescent="0.25">
      <c r="A28" s="7">
        <f t="shared" si="10"/>
        <v>23</v>
      </c>
      <c r="B28" s="8" t="s">
        <v>53</v>
      </c>
      <c r="C28" s="7">
        <v>500</v>
      </c>
      <c r="D28" s="11">
        <v>3.3700000000000001E-2</v>
      </c>
      <c r="E28" s="10">
        <v>9.2899999999999991</v>
      </c>
      <c r="F28" s="10">
        <v>13.75</v>
      </c>
      <c r="G28" s="10">
        <f t="shared" si="1"/>
        <v>4.4600000000000009</v>
      </c>
      <c r="H28" s="10">
        <v>7.8500000000000005</v>
      </c>
      <c r="I28" s="10">
        <v>12.36</v>
      </c>
      <c r="J28" s="10">
        <f t="shared" si="2"/>
        <v>4.5099999999999989</v>
      </c>
      <c r="K28" s="10">
        <v>23.9682</v>
      </c>
      <c r="L28" s="12">
        <v>64.010000000000005</v>
      </c>
      <c r="M28" s="10">
        <f t="shared" si="3"/>
        <v>40.041800000000009</v>
      </c>
      <c r="N28" s="10"/>
      <c r="O28" s="10"/>
      <c r="P28" s="10">
        <f t="shared" si="4"/>
        <v>0</v>
      </c>
      <c r="Q28" s="10"/>
      <c r="R28" s="10"/>
      <c r="S28" s="10">
        <f t="shared" si="5"/>
        <v>0</v>
      </c>
      <c r="T28" s="10"/>
      <c r="U28" s="10"/>
      <c r="V28" s="10">
        <f t="shared" si="6"/>
        <v>0</v>
      </c>
      <c r="W28" s="10">
        <f t="shared" si="26"/>
        <v>31.818200000000001</v>
      </c>
      <c r="X28" s="10">
        <f t="shared" si="27"/>
        <v>76.37</v>
      </c>
      <c r="Y28" s="10">
        <f t="shared" si="28"/>
        <v>44.551800000000007</v>
      </c>
    </row>
    <row r="29" spans="1:29" ht="18" customHeight="1" x14ac:dyDescent="0.25">
      <c r="A29" s="7">
        <f t="shared" si="10"/>
        <v>24</v>
      </c>
      <c r="B29" s="8" t="s">
        <v>54</v>
      </c>
      <c r="C29" s="7">
        <v>2400</v>
      </c>
      <c r="D29" s="11">
        <v>2.3800000000000002E-2</v>
      </c>
      <c r="E29" s="10">
        <v>0</v>
      </c>
      <c r="F29" s="10">
        <v>3.46</v>
      </c>
      <c r="G29" s="10">
        <f t="shared" si="1"/>
        <v>3.46</v>
      </c>
      <c r="H29" s="10">
        <v>0</v>
      </c>
      <c r="I29" s="10">
        <v>104.2</v>
      </c>
      <c r="J29" s="10">
        <f t="shared" si="2"/>
        <v>104.2</v>
      </c>
      <c r="K29" s="10">
        <v>0</v>
      </c>
      <c r="L29" s="10">
        <v>25.82</v>
      </c>
      <c r="M29" s="10">
        <f t="shared" si="3"/>
        <v>25.82</v>
      </c>
      <c r="N29" s="10"/>
      <c r="O29" s="10"/>
      <c r="P29" s="10">
        <f t="shared" si="4"/>
        <v>0</v>
      </c>
      <c r="Q29" s="10"/>
      <c r="R29" s="10"/>
      <c r="S29" s="10">
        <f t="shared" si="5"/>
        <v>0</v>
      </c>
      <c r="T29" s="10"/>
      <c r="U29" s="10"/>
      <c r="V29" s="10">
        <f t="shared" si="6"/>
        <v>0</v>
      </c>
      <c r="W29" s="10">
        <f t="shared" si="26"/>
        <v>0</v>
      </c>
      <c r="X29" s="10">
        <f t="shared" si="27"/>
        <v>130.02000000000001</v>
      </c>
      <c r="Y29" s="10">
        <f t="shared" si="28"/>
        <v>130.02000000000001</v>
      </c>
    </row>
    <row r="30" spans="1:29" ht="18" customHeight="1" x14ac:dyDescent="0.25">
      <c r="A30" s="7">
        <f t="shared" si="10"/>
        <v>25</v>
      </c>
      <c r="B30" s="8" t="s">
        <v>55</v>
      </c>
      <c r="C30" s="7">
        <v>1500</v>
      </c>
      <c r="D30" s="11">
        <v>1.34E-2</v>
      </c>
      <c r="E30" s="10">
        <v>0</v>
      </c>
      <c r="F30" s="10">
        <v>10.220000000000001</v>
      </c>
      <c r="G30" s="10">
        <f t="shared" si="1"/>
        <v>10.220000000000001</v>
      </c>
      <c r="H30" s="10">
        <v>0</v>
      </c>
      <c r="I30" s="10">
        <v>20.6</v>
      </c>
      <c r="J30" s="10">
        <f t="shared" si="2"/>
        <v>20.6</v>
      </c>
      <c r="K30" s="10">
        <v>0</v>
      </c>
      <c r="L30" s="10">
        <v>39.5</v>
      </c>
      <c r="M30" s="10">
        <f t="shared" si="3"/>
        <v>39.5</v>
      </c>
      <c r="N30" s="10"/>
      <c r="O30" s="10"/>
      <c r="P30" s="10">
        <f t="shared" si="4"/>
        <v>0</v>
      </c>
      <c r="Q30" s="10"/>
      <c r="R30" s="10"/>
      <c r="S30" s="10">
        <f t="shared" si="5"/>
        <v>0</v>
      </c>
      <c r="T30" s="10"/>
      <c r="U30" s="10"/>
      <c r="V30" s="10">
        <f t="shared" si="6"/>
        <v>0</v>
      </c>
      <c r="W30" s="10">
        <f t="shared" si="26"/>
        <v>0</v>
      </c>
      <c r="X30" s="10">
        <f t="shared" si="27"/>
        <v>60.1</v>
      </c>
      <c r="Y30" s="10">
        <f t="shared" si="28"/>
        <v>60.1</v>
      </c>
    </row>
    <row r="31" spans="1:29" ht="18" customHeight="1" x14ac:dyDescent="0.25">
      <c r="A31" s="7">
        <f t="shared" si="10"/>
        <v>26</v>
      </c>
      <c r="B31" s="8" t="s">
        <v>56</v>
      </c>
      <c r="C31" s="7">
        <v>630</v>
      </c>
      <c r="D31" s="11">
        <v>1.7299999999999999E-2</v>
      </c>
      <c r="E31" s="10">
        <v>3.71</v>
      </c>
      <c r="F31" s="10">
        <v>2.5499999999999998</v>
      </c>
      <c r="G31" s="10">
        <f t="shared" si="1"/>
        <v>-1.1600000000000001</v>
      </c>
      <c r="H31" s="10">
        <v>4.3250000000000002</v>
      </c>
      <c r="I31" s="10">
        <v>1.94</v>
      </c>
      <c r="J31" s="10">
        <f t="shared" si="2"/>
        <v>-2.3850000000000002</v>
      </c>
      <c r="K31" s="10">
        <v>9.7202000000000002</v>
      </c>
      <c r="L31" s="10">
        <v>6.92</v>
      </c>
      <c r="M31" s="10">
        <f t="shared" si="3"/>
        <v>-2.8002000000000002</v>
      </c>
      <c r="N31" s="10"/>
      <c r="O31" s="10"/>
      <c r="P31" s="10">
        <f t="shared" si="4"/>
        <v>0</v>
      </c>
      <c r="Q31" s="10"/>
      <c r="R31" s="10"/>
      <c r="S31" s="10">
        <f t="shared" si="5"/>
        <v>0</v>
      </c>
      <c r="T31" s="10"/>
      <c r="U31" s="10"/>
      <c r="V31" s="10">
        <f t="shared" si="6"/>
        <v>0</v>
      </c>
      <c r="W31" s="10">
        <f t="shared" si="26"/>
        <v>14.045200000000001</v>
      </c>
      <c r="X31" s="10">
        <f t="shared" si="27"/>
        <v>8.86</v>
      </c>
      <c r="Y31" s="10">
        <f t="shared" si="28"/>
        <v>-5.1852</v>
      </c>
    </row>
    <row r="32" spans="1:29" ht="18" customHeight="1" x14ac:dyDescent="0.25">
      <c r="A32" s="7">
        <f t="shared" si="10"/>
        <v>27</v>
      </c>
      <c r="B32" s="8" t="s">
        <v>57</v>
      </c>
      <c r="C32" s="7">
        <v>840</v>
      </c>
      <c r="D32" s="11">
        <v>2.3800000000000002E-2</v>
      </c>
      <c r="E32" s="10">
        <v>5.65</v>
      </c>
      <c r="F32" s="10">
        <v>7.8</v>
      </c>
      <c r="G32" s="10">
        <f t="shared" si="1"/>
        <v>2.1499999999999995</v>
      </c>
      <c r="H32" s="10">
        <v>8.2083333333333321</v>
      </c>
      <c r="I32" s="10">
        <v>6.25</v>
      </c>
      <c r="J32" s="10">
        <f t="shared" si="2"/>
        <v>-1.9583333333333321</v>
      </c>
      <c r="K32" s="10">
        <v>14.916000000000002</v>
      </c>
      <c r="L32" s="10">
        <v>21.11</v>
      </c>
      <c r="M32" s="10">
        <f t="shared" si="3"/>
        <v>6.1939999999999973</v>
      </c>
      <c r="N32" s="10"/>
      <c r="O32" s="10"/>
      <c r="P32" s="10">
        <f t="shared" si="4"/>
        <v>0</v>
      </c>
      <c r="Q32" s="10"/>
      <c r="R32" s="10"/>
      <c r="S32" s="10">
        <f t="shared" si="5"/>
        <v>0</v>
      </c>
      <c r="T32" s="10"/>
      <c r="U32" s="10"/>
      <c r="V32" s="10">
        <f t="shared" si="6"/>
        <v>0</v>
      </c>
      <c r="W32" s="10">
        <f t="shared" si="26"/>
        <v>23.124333333333333</v>
      </c>
      <c r="X32" s="10">
        <f t="shared" si="27"/>
        <v>27.36</v>
      </c>
      <c r="Y32" s="10">
        <f t="shared" si="28"/>
        <v>4.2356666666666651</v>
      </c>
    </row>
    <row r="33" spans="1:31" ht="18" customHeight="1" x14ac:dyDescent="0.25">
      <c r="A33" s="7">
        <f t="shared" si="10"/>
        <v>28</v>
      </c>
      <c r="B33" s="8" t="s">
        <v>58</v>
      </c>
      <c r="C33" s="7">
        <v>440</v>
      </c>
      <c r="D33" s="11">
        <v>9.5999999999999992E-3</v>
      </c>
      <c r="E33" s="10">
        <v>0.94</v>
      </c>
      <c r="F33" s="10">
        <v>1.21</v>
      </c>
      <c r="G33" s="10">
        <f t="shared" si="1"/>
        <v>0.27</v>
      </c>
      <c r="H33" s="10">
        <v>0.5083333333333333</v>
      </c>
      <c r="I33" s="10">
        <v>0</v>
      </c>
      <c r="J33" s="10">
        <f t="shared" si="2"/>
        <v>-0.5083333333333333</v>
      </c>
      <c r="K33" s="10">
        <v>2.5568</v>
      </c>
      <c r="L33" s="10">
        <v>3.19</v>
      </c>
      <c r="M33" s="10">
        <f t="shared" si="3"/>
        <v>0.63319999999999999</v>
      </c>
      <c r="N33" s="10"/>
      <c r="O33" s="10"/>
      <c r="P33" s="10">
        <f t="shared" si="4"/>
        <v>0</v>
      </c>
      <c r="Q33" s="10"/>
      <c r="R33" s="10"/>
      <c r="S33" s="10">
        <f t="shared" si="5"/>
        <v>0</v>
      </c>
      <c r="T33" s="10"/>
      <c r="U33" s="10"/>
      <c r="V33" s="10">
        <f t="shared" si="6"/>
        <v>0</v>
      </c>
      <c r="W33" s="10">
        <f t="shared" si="26"/>
        <v>3.0651333333333333</v>
      </c>
      <c r="X33" s="10">
        <f t="shared" si="27"/>
        <v>3.19</v>
      </c>
      <c r="Y33" s="10">
        <f t="shared" si="28"/>
        <v>0.12486666666666668</v>
      </c>
    </row>
    <row r="34" spans="1:31" ht="18" customHeight="1" x14ac:dyDescent="0.25">
      <c r="A34" s="7">
        <f t="shared" si="10"/>
        <v>29</v>
      </c>
      <c r="B34" s="8" t="s">
        <v>59</v>
      </c>
      <c r="C34" s="45">
        <v>880</v>
      </c>
      <c r="D34" s="35">
        <v>3.0300000000000001E-2</v>
      </c>
      <c r="E34" s="36">
        <v>15.86</v>
      </c>
      <c r="F34" s="46">
        <v>17.95</v>
      </c>
      <c r="G34" s="36">
        <f>F34-E34</f>
        <v>2.09</v>
      </c>
      <c r="H34" s="36">
        <v>0.67500000000000004</v>
      </c>
      <c r="I34" s="36">
        <v>0</v>
      </c>
      <c r="J34" s="36">
        <f>I34-H34</f>
        <v>-0.67500000000000004</v>
      </c>
      <c r="K34" s="36">
        <v>58.206199999999995</v>
      </c>
      <c r="L34" s="36">
        <v>62.75</v>
      </c>
      <c r="M34" s="36">
        <f>L34-K34</f>
        <v>4.5438000000000045</v>
      </c>
      <c r="N34" s="36"/>
      <c r="O34" s="36"/>
      <c r="P34" s="36">
        <f>O34-N34</f>
        <v>0</v>
      </c>
      <c r="Q34" s="36"/>
      <c r="R34" s="36"/>
      <c r="S34" s="36">
        <f>R34-Q34</f>
        <v>0</v>
      </c>
      <c r="T34" s="36"/>
      <c r="U34" s="36"/>
      <c r="V34" s="36">
        <f>U34-T34</f>
        <v>0</v>
      </c>
      <c r="W34" s="37">
        <f t="shared" si="26"/>
        <v>58.881199999999993</v>
      </c>
      <c r="X34" s="37">
        <f t="shared" si="27"/>
        <v>62.75</v>
      </c>
      <c r="Y34" s="37">
        <f t="shared" si="28"/>
        <v>3.8688000000000047</v>
      </c>
    </row>
    <row r="35" spans="1:31" ht="18" customHeight="1" x14ac:dyDescent="0.25">
      <c r="A35" s="7">
        <f t="shared" si="10"/>
        <v>30</v>
      </c>
      <c r="B35" s="8" t="s">
        <v>60</v>
      </c>
      <c r="C35" s="45"/>
      <c r="D35" s="35"/>
      <c r="E35" s="36"/>
      <c r="F35" s="4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8"/>
      <c r="X35" s="38"/>
      <c r="Y35" s="38"/>
    </row>
    <row r="36" spans="1:31" ht="25.5" x14ac:dyDescent="0.25">
      <c r="A36" s="7">
        <f t="shared" si="10"/>
        <v>31</v>
      </c>
      <c r="B36" s="8" t="s">
        <v>117</v>
      </c>
      <c r="C36" s="7">
        <v>1000</v>
      </c>
      <c r="D36" s="11">
        <v>2.8299999999999999E-2</v>
      </c>
      <c r="E36" s="10">
        <v>0</v>
      </c>
      <c r="F36" s="10">
        <v>13.12</v>
      </c>
      <c r="G36" s="10">
        <f t="shared" ref="G36:G88" si="29">F36-E36</f>
        <v>13.12</v>
      </c>
      <c r="H36" s="10">
        <v>0</v>
      </c>
      <c r="I36" s="10">
        <v>25.4</v>
      </c>
      <c r="J36" s="10">
        <f t="shared" ref="J36:J88" si="30">I36-H36</f>
        <v>25.4</v>
      </c>
      <c r="K36" s="10">
        <v>0</v>
      </c>
      <c r="L36" s="10">
        <v>58.1</v>
      </c>
      <c r="M36" s="10">
        <f t="shared" ref="M36:M88" si="31">L36-K36</f>
        <v>58.1</v>
      </c>
      <c r="N36" s="10"/>
      <c r="O36" s="10"/>
      <c r="P36" s="10">
        <f t="shared" ref="P36:P88" si="32">O36-N36</f>
        <v>0</v>
      </c>
      <c r="Q36" s="10"/>
      <c r="R36" s="10"/>
      <c r="S36" s="10">
        <f t="shared" ref="S36:S88" si="33">R36-Q36</f>
        <v>0</v>
      </c>
      <c r="T36" s="10"/>
      <c r="U36" s="10"/>
      <c r="V36" s="10">
        <f t="shared" ref="V36:V88" si="34">U36-T36</f>
        <v>0</v>
      </c>
      <c r="W36" s="10">
        <f t="shared" si="26"/>
        <v>0</v>
      </c>
      <c r="X36" s="10">
        <f t="shared" si="27"/>
        <v>83.5</v>
      </c>
      <c r="Y36" s="10">
        <f t="shared" si="28"/>
        <v>83.5</v>
      </c>
    </row>
    <row r="37" spans="1:31" ht="18" customHeight="1" x14ac:dyDescent="0.25">
      <c r="A37" s="7">
        <f t="shared" si="10"/>
        <v>32</v>
      </c>
      <c r="B37" s="8" t="s">
        <v>62</v>
      </c>
      <c r="C37" s="7">
        <v>1000</v>
      </c>
      <c r="D37" s="11">
        <v>1.23E-2</v>
      </c>
      <c r="E37" s="10">
        <v>0</v>
      </c>
      <c r="F37" s="10">
        <v>7.14</v>
      </c>
      <c r="G37" s="10">
        <f t="shared" si="29"/>
        <v>7.14</v>
      </c>
      <c r="H37" s="10">
        <v>0</v>
      </c>
      <c r="I37" s="10">
        <v>12.74</v>
      </c>
      <c r="J37" s="10">
        <f t="shared" si="30"/>
        <v>12.74</v>
      </c>
      <c r="K37" s="10">
        <v>0</v>
      </c>
      <c r="L37" s="10">
        <v>15.55</v>
      </c>
      <c r="M37" s="10">
        <f t="shared" si="31"/>
        <v>15.55</v>
      </c>
      <c r="N37" s="10"/>
      <c r="O37" s="10"/>
      <c r="P37" s="10">
        <f t="shared" si="32"/>
        <v>0</v>
      </c>
      <c r="Q37" s="10"/>
      <c r="R37" s="10"/>
      <c r="S37" s="10">
        <f t="shared" si="33"/>
        <v>0</v>
      </c>
      <c r="T37" s="10"/>
      <c r="U37" s="10"/>
      <c r="V37" s="10">
        <f t="shared" si="34"/>
        <v>0</v>
      </c>
      <c r="W37" s="10">
        <f t="shared" si="26"/>
        <v>0</v>
      </c>
      <c r="X37" s="10">
        <f t="shared" si="27"/>
        <v>28.29</v>
      </c>
      <c r="Y37" s="10">
        <f t="shared" si="28"/>
        <v>28.29</v>
      </c>
    </row>
    <row r="38" spans="1:31" ht="18" customHeight="1" x14ac:dyDescent="0.25">
      <c r="A38" s="7">
        <f t="shared" si="10"/>
        <v>33</v>
      </c>
      <c r="B38" s="8" t="s">
        <v>63</v>
      </c>
      <c r="C38" s="7">
        <v>100</v>
      </c>
      <c r="D38" s="9"/>
      <c r="E38" s="10"/>
      <c r="F38" s="10">
        <v>0.63</v>
      </c>
      <c r="G38" s="10">
        <f t="shared" si="29"/>
        <v>0.63</v>
      </c>
      <c r="H38" s="10"/>
      <c r="I38" s="10">
        <v>0.28000000000000003</v>
      </c>
      <c r="J38" s="10">
        <f t="shared" si="30"/>
        <v>0.28000000000000003</v>
      </c>
      <c r="K38" s="10"/>
      <c r="L38" s="10">
        <v>1.56</v>
      </c>
      <c r="M38" s="10">
        <f t="shared" si="31"/>
        <v>1.56</v>
      </c>
      <c r="N38" s="10"/>
      <c r="O38" s="10"/>
      <c r="P38" s="10">
        <f t="shared" si="32"/>
        <v>0</v>
      </c>
      <c r="Q38" s="10"/>
      <c r="R38" s="10"/>
      <c r="S38" s="10">
        <f t="shared" si="33"/>
        <v>0</v>
      </c>
      <c r="T38" s="10"/>
      <c r="U38" s="10"/>
      <c r="V38" s="10">
        <f t="shared" si="34"/>
        <v>0</v>
      </c>
      <c r="W38" s="10">
        <f t="shared" si="26"/>
        <v>0</v>
      </c>
      <c r="X38" s="10">
        <f t="shared" si="27"/>
        <v>1.84</v>
      </c>
      <c r="Y38" s="10">
        <f t="shared" si="28"/>
        <v>1.84</v>
      </c>
    </row>
    <row r="39" spans="1:31" ht="18" customHeight="1" x14ac:dyDescent="0.25">
      <c r="A39" s="7">
        <f t="shared" si="10"/>
        <v>34</v>
      </c>
      <c r="B39" s="8" t="s">
        <v>64</v>
      </c>
      <c r="C39" s="7"/>
      <c r="D39" s="9"/>
      <c r="E39" s="10"/>
      <c r="F39" s="10">
        <v>0.19</v>
      </c>
      <c r="G39" s="10">
        <f t="shared" si="29"/>
        <v>0.19</v>
      </c>
      <c r="H39" s="10"/>
      <c r="I39" s="10">
        <v>0.45</v>
      </c>
      <c r="J39" s="10">
        <f t="shared" si="30"/>
        <v>0.45</v>
      </c>
      <c r="K39" s="10"/>
      <c r="L39" s="10">
        <v>0.5</v>
      </c>
      <c r="M39" s="10">
        <f t="shared" si="31"/>
        <v>0.5</v>
      </c>
      <c r="N39" s="10"/>
      <c r="O39" s="10"/>
      <c r="P39" s="10">
        <f t="shared" si="32"/>
        <v>0</v>
      </c>
      <c r="Q39" s="10"/>
      <c r="R39" s="10"/>
      <c r="S39" s="10">
        <f t="shared" si="33"/>
        <v>0</v>
      </c>
      <c r="T39" s="10"/>
      <c r="U39" s="10"/>
      <c r="V39" s="10">
        <f t="shared" si="34"/>
        <v>0</v>
      </c>
      <c r="W39" s="10">
        <f t="shared" si="26"/>
        <v>0</v>
      </c>
      <c r="X39" s="10">
        <f t="shared" si="27"/>
        <v>0.95</v>
      </c>
      <c r="Y39" s="10">
        <f t="shared" si="28"/>
        <v>0.95</v>
      </c>
    </row>
    <row r="40" spans="1:31" ht="18" customHeight="1" x14ac:dyDescent="0.25">
      <c r="A40" s="7">
        <f t="shared" si="10"/>
        <v>35</v>
      </c>
      <c r="B40" s="8" t="s">
        <v>65</v>
      </c>
      <c r="C40" s="7"/>
      <c r="D40" s="9"/>
      <c r="E40" s="10"/>
      <c r="F40" s="10">
        <v>0.15</v>
      </c>
      <c r="G40" s="10">
        <f t="shared" si="29"/>
        <v>0.15</v>
      </c>
      <c r="H40" s="10"/>
      <c r="I40" s="10">
        <v>0</v>
      </c>
      <c r="J40" s="10">
        <f t="shared" si="30"/>
        <v>0</v>
      </c>
      <c r="K40" s="10"/>
      <c r="L40" s="10">
        <v>0.64</v>
      </c>
      <c r="M40" s="10">
        <f t="shared" si="31"/>
        <v>0.64</v>
      </c>
      <c r="N40" s="10"/>
      <c r="O40" s="10"/>
      <c r="P40" s="10">
        <f t="shared" si="32"/>
        <v>0</v>
      </c>
      <c r="Q40" s="10"/>
      <c r="R40" s="10"/>
      <c r="S40" s="10">
        <f t="shared" si="33"/>
        <v>0</v>
      </c>
      <c r="T40" s="10"/>
      <c r="U40" s="10"/>
      <c r="V40" s="10">
        <f t="shared" si="34"/>
        <v>0</v>
      </c>
      <c r="W40" s="10">
        <f t="shared" si="26"/>
        <v>0</v>
      </c>
      <c r="X40" s="10">
        <f t="shared" si="27"/>
        <v>0.64</v>
      </c>
      <c r="Y40" s="10">
        <f t="shared" si="28"/>
        <v>0.64</v>
      </c>
    </row>
    <row r="41" spans="1:31" s="4" customFormat="1" ht="18" customHeight="1" x14ac:dyDescent="0.25">
      <c r="A41" s="14">
        <f t="shared" si="10"/>
        <v>36</v>
      </c>
      <c r="B41" s="15" t="s">
        <v>66</v>
      </c>
      <c r="C41" s="14">
        <f>SUM(C24:C40)</f>
        <v>15390</v>
      </c>
      <c r="D41" s="16"/>
      <c r="E41" s="18">
        <f t="shared" ref="E41:Y41" si="35">SUM(E24:E40)</f>
        <v>196.45</v>
      </c>
      <c r="F41" s="18">
        <f t="shared" si="35"/>
        <v>224.97000000000003</v>
      </c>
      <c r="G41" s="18">
        <f t="shared" si="35"/>
        <v>28.52</v>
      </c>
      <c r="H41" s="18">
        <f t="shared" si="35"/>
        <v>167.26666666666665</v>
      </c>
      <c r="I41" s="18">
        <f t="shared" si="35"/>
        <v>591.40000000000009</v>
      </c>
      <c r="J41" s="18">
        <f t="shared" si="35"/>
        <v>424.13333333333333</v>
      </c>
      <c r="K41" s="18">
        <f t="shared" si="35"/>
        <v>545.10659999999996</v>
      </c>
      <c r="L41" s="18">
        <f t="shared" si="35"/>
        <v>923.74</v>
      </c>
      <c r="M41" s="18">
        <f t="shared" si="35"/>
        <v>378.63340000000005</v>
      </c>
      <c r="N41" s="18">
        <f t="shared" si="35"/>
        <v>0</v>
      </c>
      <c r="O41" s="18">
        <f t="shared" si="35"/>
        <v>0</v>
      </c>
      <c r="P41" s="18">
        <f t="shared" si="35"/>
        <v>0</v>
      </c>
      <c r="Q41" s="18">
        <f t="shared" ref="Q41" si="36">SUM(Q24:Q40)</f>
        <v>0</v>
      </c>
      <c r="R41" s="18">
        <f t="shared" ref="R41" si="37">SUM(R24:R40)</f>
        <v>0</v>
      </c>
      <c r="S41" s="18">
        <f t="shared" si="35"/>
        <v>0</v>
      </c>
      <c r="T41" s="18">
        <f t="shared" si="35"/>
        <v>0</v>
      </c>
      <c r="U41" s="18">
        <f t="shared" si="35"/>
        <v>0</v>
      </c>
      <c r="V41" s="18">
        <f t="shared" si="35"/>
        <v>0</v>
      </c>
      <c r="W41" s="18">
        <f t="shared" si="35"/>
        <v>712.37326666666672</v>
      </c>
      <c r="X41" s="18">
        <f t="shared" si="35"/>
        <v>1515.1399999999996</v>
      </c>
      <c r="Y41" s="18">
        <f t="shared" si="35"/>
        <v>802.76673333333338</v>
      </c>
    </row>
    <row r="42" spans="1:31" s="4" customFormat="1" ht="18" customHeight="1" x14ac:dyDescent="0.25">
      <c r="A42" s="14">
        <f t="shared" si="10"/>
        <v>37</v>
      </c>
      <c r="B42" s="15" t="s">
        <v>67</v>
      </c>
      <c r="C42" s="14" t="s">
        <v>68</v>
      </c>
      <c r="D42" s="16"/>
      <c r="E42" s="18">
        <v>6.19</v>
      </c>
      <c r="F42" s="18">
        <v>2.92</v>
      </c>
      <c r="G42" s="18">
        <f t="shared" si="29"/>
        <v>-3.2700000000000005</v>
      </c>
      <c r="H42" s="18">
        <v>9.9666666666666668</v>
      </c>
      <c r="I42" s="18">
        <v>6.62</v>
      </c>
      <c r="J42" s="18">
        <f t="shared" si="30"/>
        <v>-3.3466666666666667</v>
      </c>
      <c r="K42" s="18">
        <v>17.827200000000001</v>
      </c>
      <c r="L42" s="18">
        <v>14.61</v>
      </c>
      <c r="M42" s="18">
        <f t="shared" si="31"/>
        <v>-3.2172000000000018</v>
      </c>
      <c r="N42" s="18"/>
      <c r="O42" s="18"/>
      <c r="P42" s="18">
        <f t="shared" si="32"/>
        <v>0</v>
      </c>
      <c r="Q42" s="18"/>
      <c r="R42" s="18"/>
      <c r="S42" s="18">
        <f t="shared" si="33"/>
        <v>0</v>
      </c>
      <c r="T42" s="18"/>
      <c r="U42" s="18"/>
      <c r="V42" s="18">
        <f t="shared" si="34"/>
        <v>0</v>
      </c>
      <c r="W42" s="18">
        <f t="shared" ref="W42" si="38">H42+K42+N42+Q42+T42</f>
        <v>27.793866666666666</v>
      </c>
      <c r="X42" s="18">
        <f t="shared" ref="X42" si="39">I42+L42+O42+R42+U42</f>
        <v>21.23</v>
      </c>
      <c r="Y42" s="18">
        <f t="shared" ref="Y42" si="40">J42+M42+P42+S42+V42</f>
        <v>-6.5638666666666685</v>
      </c>
    </row>
    <row r="43" spans="1:31" ht="18" customHeight="1" x14ac:dyDescent="0.25">
      <c r="A43" s="7">
        <f t="shared" si="10"/>
        <v>38</v>
      </c>
      <c r="B43" s="20" t="s">
        <v>69</v>
      </c>
      <c r="C43" s="7">
        <v>3766.6</v>
      </c>
      <c r="D43" s="11">
        <v>0.2334</v>
      </c>
      <c r="E43" s="10">
        <v>0</v>
      </c>
      <c r="F43" s="10">
        <v>50.74</v>
      </c>
      <c r="G43" s="10">
        <f t="shared" si="29"/>
        <v>50.74</v>
      </c>
      <c r="H43" s="10">
        <v>0</v>
      </c>
      <c r="I43" s="10">
        <v>0</v>
      </c>
      <c r="J43" s="10">
        <f t="shared" si="30"/>
        <v>0</v>
      </c>
      <c r="K43" s="10">
        <v>0</v>
      </c>
      <c r="L43" s="10">
        <v>239.77</v>
      </c>
      <c r="M43" s="10">
        <f t="shared" si="31"/>
        <v>239.77</v>
      </c>
      <c r="N43" s="10"/>
      <c r="O43" s="10"/>
      <c r="P43" s="10">
        <f t="shared" si="32"/>
        <v>0</v>
      </c>
      <c r="Q43" s="10"/>
      <c r="R43" s="10"/>
      <c r="S43" s="10">
        <f t="shared" si="33"/>
        <v>0</v>
      </c>
      <c r="T43" s="10"/>
      <c r="U43" s="10"/>
      <c r="V43" s="10">
        <f t="shared" si="34"/>
        <v>0</v>
      </c>
      <c r="W43" s="10">
        <f t="shared" ref="W43:W47" si="41">H43+K43+N43+Q43+T43</f>
        <v>0</v>
      </c>
      <c r="X43" s="10">
        <f t="shared" ref="X43:X47" si="42">I43+L43+O43+R43+U43</f>
        <v>239.77</v>
      </c>
      <c r="Y43" s="10">
        <f t="shared" ref="Y43:Y47" si="43">J43+M43+P43+S43+V43</f>
        <v>239.77</v>
      </c>
    </row>
    <row r="44" spans="1:31" ht="18" customHeight="1" x14ac:dyDescent="0.25">
      <c r="A44" s="7">
        <f t="shared" si="10"/>
        <v>39</v>
      </c>
      <c r="B44" s="20" t="s">
        <v>70</v>
      </c>
      <c r="C44" s="7">
        <v>309.66000000000003</v>
      </c>
      <c r="D44" s="11">
        <v>0.2334</v>
      </c>
      <c r="E44" s="10">
        <v>14.29</v>
      </c>
      <c r="F44" s="10">
        <v>9.48</v>
      </c>
      <c r="G44" s="10">
        <f t="shared" si="29"/>
        <v>-4.8099999999999987</v>
      </c>
      <c r="H44" s="10">
        <v>0</v>
      </c>
      <c r="I44" s="10">
        <v>1.27</v>
      </c>
      <c r="J44" s="10">
        <f t="shared" si="30"/>
        <v>1.27</v>
      </c>
      <c r="K44" s="10">
        <v>80.738500000000002</v>
      </c>
      <c r="L44" s="10">
        <v>43.3</v>
      </c>
      <c r="M44" s="10">
        <f t="shared" si="31"/>
        <v>-37.438500000000005</v>
      </c>
      <c r="N44" s="10"/>
      <c r="O44" s="10"/>
      <c r="P44" s="10">
        <f t="shared" si="32"/>
        <v>0</v>
      </c>
      <c r="Q44" s="10"/>
      <c r="R44" s="10"/>
      <c r="S44" s="10">
        <f t="shared" si="33"/>
        <v>0</v>
      </c>
      <c r="T44" s="10"/>
      <c r="U44" s="10"/>
      <c r="V44" s="10">
        <f t="shared" si="34"/>
        <v>0</v>
      </c>
      <c r="W44" s="10">
        <f t="shared" si="41"/>
        <v>80.738500000000002</v>
      </c>
      <c r="X44" s="10">
        <f t="shared" si="42"/>
        <v>44.57</v>
      </c>
      <c r="Y44" s="10">
        <f t="shared" si="43"/>
        <v>-36.168500000000002</v>
      </c>
      <c r="AB44" s="3">
        <f>0.9+0.11+4.73+3.74</f>
        <v>9.48</v>
      </c>
      <c r="AC44" s="3">
        <f>0.21+0.12+0.95</f>
        <v>1.2799999999999998</v>
      </c>
      <c r="AD44" s="3">
        <f>4.83+0.6+29.58+8.3</f>
        <v>43.31</v>
      </c>
      <c r="AE44" s="3">
        <f>4.83+0.81+29.7+9.24</f>
        <v>44.580000000000005</v>
      </c>
    </row>
    <row r="45" spans="1:31" ht="18" customHeight="1" x14ac:dyDescent="0.25">
      <c r="A45" s="7">
        <f t="shared" si="10"/>
        <v>40</v>
      </c>
      <c r="B45" s="20" t="s">
        <v>71</v>
      </c>
      <c r="C45" s="7">
        <v>2466.4299999999998</v>
      </c>
      <c r="D45" s="11">
        <v>0.2334</v>
      </c>
      <c r="E45" s="10">
        <v>2.83</v>
      </c>
      <c r="F45" s="10">
        <v>84.36</v>
      </c>
      <c r="G45" s="10">
        <f t="shared" si="29"/>
        <v>81.53</v>
      </c>
      <c r="H45" s="10">
        <v>0</v>
      </c>
      <c r="I45" s="10">
        <v>0</v>
      </c>
      <c r="J45" s="10">
        <f t="shared" si="30"/>
        <v>0</v>
      </c>
      <c r="K45" s="10">
        <v>12.734999999999999</v>
      </c>
      <c r="L45" s="10">
        <v>353.35</v>
      </c>
      <c r="M45" s="10">
        <f t="shared" si="31"/>
        <v>340.61500000000001</v>
      </c>
      <c r="N45" s="10"/>
      <c r="O45" s="10"/>
      <c r="P45" s="10">
        <f t="shared" si="32"/>
        <v>0</v>
      </c>
      <c r="Q45" s="10"/>
      <c r="R45" s="10"/>
      <c r="S45" s="10">
        <f t="shared" si="33"/>
        <v>0</v>
      </c>
      <c r="T45" s="10"/>
      <c r="U45" s="10"/>
      <c r="V45" s="10">
        <f t="shared" si="34"/>
        <v>0</v>
      </c>
      <c r="W45" s="10">
        <f t="shared" si="41"/>
        <v>12.734999999999999</v>
      </c>
      <c r="X45" s="10">
        <f t="shared" si="42"/>
        <v>353.35</v>
      </c>
      <c r="Y45" s="10">
        <f t="shared" si="43"/>
        <v>340.61500000000001</v>
      </c>
      <c r="AB45" s="3">
        <f>46.14+38.22</f>
        <v>84.36</v>
      </c>
      <c r="AD45" s="3">
        <f>223.29+130.06</f>
        <v>353.35</v>
      </c>
    </row>
    <row r="46" spans="1:31" ht="18" customHeight="1" x14ac:dyDescent="0.25">
      <c r="A46" s="7">
        <f t="shared" si="10"/>
        <v>41</v>
      </c>
      <c r="B46" s="20" t="s">
        <v>72</v>
      </c>
      <c r="C46" s="7">
        <v>39</v>
      </c>
      <c r="D46" s="11">
        <v>0.2334</v>
      </c>
      <c r="E46" s="10">
        <v>0</v>
      </c>
      <c r="F46" s="10">
        <v>1.27</v>
      </c>
      <c r="G46" s="10">
        <f t="shared" si="29"/>
        <v>1.27</v>
      </c>
      <c r="H46" s="10">
        <v>0</v>
      </c>
      <c r="I46" s="10">
        <v>0</v>
      </c>
      <c r="J46" s="10">
        <f t="shared" si="30"/>
        <v>0</v>
      </c>
      <c r="K46" s="10">
        <v>0</v>
      </c>
      <c r="L46" s="10">
        <v>13.7</v>
      </c>
      <c r="M46" s="10">
        <f t="shared" si="31"/>
        <v>13.7</v>
      </c>
      <c r="N46" s="10"/>
      <c r="O46" s="10"/>
      <c r="P46" s="10">
        <f t="shared" si="32"/>
        <v>0</v>
      </c>
      <c r="Q46" s="10"/>
      <c r="R46" s="10"/>
      <c r="S46" s="10">
        <f t="shared" si="33"/>
        <v>0</v>
      </c>
      <c r="T46" s="10"/>
      <c r="U46" s="10"/>
      <c r="V46" s="10">
        <f t="shared" si="34"/>
        <v>0</v>
      </c>
      <c r="W46" s="10">
        <f t="shared" si="41"/>
        <v>0</v>
      </c>
      <c r="X46" s="10">
        <f t="shared" si="42"/>
        <v>13.7</v>
      </c>
      <c r="Y46" s="10">
        <f t="shared" si="43"/>
        <v>13.7</v>
      </c>
    </row>
    <row r="47" spans="1:31" ht="18" customHeight="1" x14ac:dyDescent="0.25">
      <c r="A47" s="7">
        <f t="shared" si="10"/>
        <v>42</v>
      </c>
      <c r="B47" s="20" t="s">
        <v>73</v>
      </c>
      <c r="C47" s="7">
        <v>1250</v>
      </c>
      <c r="D47" s="11">
        <v>0.2334</v>
      </c>
      <c r="E47" s="10">
        <v>0</v>
      </c>
      <c r="F47" s="10">
        <v>49.62</v>
      </c>
      <c r="G47" s="10">
        <f t="shared" si="29"/>
        <v>49.62</v>
      </c>
      <c r="H47" s="10">
        <v>0</v>
      </c>
      <c r="I47" s="10">
        <v>0.05</v>
      </c>
      <c r="J47" s="10">
        <f t="shared" si="30"/>
        <v>0.05</v>
      </c>
      <c r="K47" s="10">
        <v>0</v>
      </c>
      <c r="L47" s="10">
        <v>208.12</v>
      </c>
      <c r="M47" s="10">
        <f t="shared" si="31"/>
        <v>208.12</v>
      </c>
      <c r="N47" s="10"/>
      <c r="O47" s="10"/>
      <c r="P47" s="10">
        <f t="shared" si="32"/>
        <v>0</v>
      </c>
      <c r="Q47" s="10"/>
      <c r="R47" s="10"/>
      <c r="S47" s="10">
        <f t="shared" si="33"/>
        <v>0</v>
      </c>
      <c r="T47" s="10"/>
      <c r="U47" s="10"/>
      <c r="V47" s="10">
        <f t="shared" si="34"/>
        <v>0</v>
      </c>
      <c r="W47" s="10">
        <f t="shared" si="41"/>
        <v>0</v>
      </c>
      <c r="X47" s="10">
        <f t="shared" si="42"/>
        <v>208.17000000000002</v>
      </c>
      <c r="Y47" s="10">
        <f t="shared" si="43"/>
        <v>208.17000000000002</v>
      </c>
    </row>
    <row r="48" spans="1:31" s="4" customFormat="1" ht="18" customHeight="1" x14ac:dyDescent="0.25">
      <c r="A48" s="14">
        <f t="shared" si="10"/>
        <v>43</v>
      </c>
      <c r="B48" s="15" t="s">
        <v>74</v>
      </c>
      <c r="C48" s="14">
        <f>SUM(C43:C47)</f>
        <v>7831.69</v>
      </c>
      <c r="D48" s="16"/>
      <c r="E48" s="18">
        <f>SUM(E43:E47)</f>
        <v>17.119999999999997</v>
      </c>
      <c r="F48" s="18">
        <f t="shared" ref="F48:Y48" si="44">SUM(F43:F47)</f>
        <v>195.47</v>
      </c>
      <c r="G48" s="18">
        <f t="shared" si="44"/>
        <v>178.35000000000002</v>
      </c>
      <c r="H48" s="18">
        <f t="shared" si="44"/>
        <v>0</v>
      </c>
      <c r="I48" s="18">
        <f t="shared" si="44"/>
        <v>1.32</v>
      </c>
      <c r="J48" s="18">
        <f t="shared" si="44"/>
        <v>1.32</v>
      </c>
      <c r="K48" s="18">
        <f t="shared" si="44"/>
        <v>93.473500000000001</v>
      </c>
      <c r="L48" s="18">
        <f t="shared" si="44"/>
        <v>858.24000000000012</v>
      </c>
      <c r="M48" s="18">
        <f t="shared" si="44"/>
        <v>764.76650000000006</v>
      </c>
      <c r="N48" s="18">
        <f t="shared" si="44"/>
        <v>0</v>
      </c>
      <c r="O48" s="18">
        <f t="shared" si="44"/>
        <v>0</v>
      </c>
      <c r="P48" s="18">
        <f t="shared" si="44"/>
        <v>0</v>
      </c>
      <c r="Q48" s="18">
        <f t="shared" ref="Q48" si="45">SUM(Q43:Q47)</f>
        <v>0</v>
      </c>
      <c r="R48" s="18">
        <f t="shared" ref="R48" si="46">SUM(R43:R47)</f>
        <v>0</v>
      </c>
      <c r="S48" s="18">
        <f t="shared" si="44"/>
        <v>0</v>
      </c>
      <c r="T48" s="18">
        <f t="shared" si="44"/>
        <v>0</v>
      </c>
      <c r="U48" s="18">
        <f t="shared" si="44"/>
        <v>0</v>
      </c>
      <c r="V48" s="18">
        <f t="shared" si="44"/>
        <v>0</v>
      </c>
      <c r="W48" s="18">
        <f t="shared" si="44"/>
        <v>93.473500000000001</v>
      </c>
      <c r="X48" s="18">
        <f t="shared" si="44"/>
        <v>859.56000000000017</v>
      </c>
      <c r="Y48" s="18">
        <f t="shared" si="44"/>
        <v>766.08650000000011</v>
      </c>
      <c r="AB48" s="4">
        <f>0.9+0.11+4.73+3.74+50.74+46.14+92.03</f>
        <v>198.39</v>
      </c>
    </row>
    <row r="49" spans="1:28" ht="18" customHeight="1" x14ac:dyDescent="0.25">
      <c r="A49" s="7">
        <f t="shared" si="10"/>
        <v>44</v>
      </c>
      <c r="B49" s="8" t="s">
        <v>75</v>
      </c>
      <c r="C49" s="7">
        <v>216</v>
      </c>
      <c r="D49" s="11">
        <v>0.2334</v>
      </c>
      <c r="E49" s="10">
        <v>10.77</v>
      </c>
      <c r="F49" s="10">
        <v>1.45</v>
      </c>
      <c r="G49" s="10">
        <f t="shared" si="29"/>
        <v>-9.32</v>
      </c>
      <c r="H49" s="10">
        <v>4.8666666666666663</v>
      </c>
      <c r="I49" s="10">
        <v>3.82</v>
      </c>
      <c r="J49" s="10">
        <f t="shared" si="30"/>
        <v>-1.0466666666666664</v>
      </c>
      <c r="K49" s="10">
        <v>26.709599999999998</v>
      </c>
      <c r="L49" s="10">
        <v>13.2</v>
      </c>
      <c r="M49" s="10">
        <f t="shared" si="31"/>
        <v>-13.509599999999999</v>
      </c>
      <c r="N49" s="10"/>
      <c r="O49" s="10"/>
      <c r="P49" s="10">
        <f t="shared" si="32"/>
        <v>0</v>
      </c>
      <c r="Q49" s="10"/>
      <c r="R49" s="10"/>
      <c r="S49" s="10">
        <f t="shared" si="33"/>
        <v>0</v>
      </c>
      <c r="T49" s="10"/>
      <c r="U49" s="10"/>
      <c r="V49" s="10">
        <f t="shared" si="34"/>
        <v>0</v>
      </c>
      <c r="W49" s="10">
        <f t="shared" ref="W49:W52" si="47">H49+K49+N49+Q49+T49</f>
        <v>31.576266666666665</v>
      </c>
      <c r="X49" s="10">
        <f t="shared" ref="X49:X52" si="48">I49+L49+O49+R49+U49</f>
        <v>17.02</v>
      </c>
      <c r="Y49" s="10">
        <f t="shared" ref="Y49:Y52" si="49">J49+M49+P49+S49+V49</f>
        <v>-14.556266666666666</v>
      </c>
    </row>
    <row r="50" spans="1:28" ht="25.5" x14ac:dyDescent="0.25">
      <c r="A50" s="7">
        <f t="shared" si="10"/>
        <v>45</v>
      </c>
      <c r="B50" s="8" t="s">
        <v>76</v>
      </c>
      <c r="C50" s="7">
        <v>1240</v>
      </c>
      <c r="D50" s="11">
        <v>4.3400000000000001E-2</v>
      </c>
      <c r="E50" s="10">
        <v>32.64</v>
      </c>
      <c r="F50" s="10">
        <v>35.57</v>
      </c>
      <c r="G50" s="10">
        <f t="shared" si="29"/>
        <v>2.9299999999999997</v>
      </c>
      <c r="H50" s="10">
        <v>52.583333333333336</v>
      </c>
      <c r="I50" s="10">
        <v>55.19</v>
      </c>
      <c r="J50" s="10">
        <f t="shared" si="30"/>
        <v>2.606666666666662</v>
      </c>
      <c r="K50" s="10">
        <v>73.44</v>
      </c>
      <c r="L50" s="10">
        <v>81.81</v>
      </c>
      <c r="M50" s="10">
        <f t="shared" si="31"/>
        <v>8.3700000000000045</v>
      </c>
      <c r="N50" s="10"/>
      <c r="O50" s="10"/>
      <c r="P50" s="10">
        <f t="shared" si="32"/>
        <v>0</v>
      </c>
      <c r="Q50" s="10"/>
      <c r="R50" s="10"/>
      <c r="S50" s="10">
        <f t="shared" si="33"/>
        <v>0</v>
      </c>
      <c r="T50" s="10"/>
      <c r="U50" s="10">
        <v>9.89</v>
      </c>
      <c r="V50" s="10">
        <f t="shared" si="34"/>
        <v>9.89</v>
      </c>
      <c r="W50" s="10">
        <f t="shared" si="47"/>
        <v>126.02333333333334</v>
      </c>
      <c r="X50" s="10">
        <f t="shared" si="48"/>
        <v>146.88999999999999</v>
      </c>
      <c r="Y50" s="10">
        <f t="shared" si="49"/>
        <v>20.866666666666667</v>
      </c>
    </row>
    <row r="51" spans="1:28" ht="18" customHeight="1" x14ac:dyDescent="0.25">
      <c r="A51" s="7">
        <f t="shared" si="10"/>
        <v>46</v>
      </c>
      <c r="B51" s="8" t="s">
        <v>77</v>
      </c>
      <c r="C51" s="7">
        <v>1600</v>
      </c>
      <c r="D51" s="11">
        <v>0.21010000000000001</v>
      </c>
      <c r="E51" s="10">
        <v>165.44</v>
      </c>
      <c r="F51" s="10">
        <v>82.25</v>
      </c>
      <c r="G51" s="10">
        <f t="shared" si="29"/>
        <v>-83.19</v>
      </c>
      <c r="H51" s="10">
        <v>346.44166666666672</v>
      </c>
      <c r="I51" s="10">
        <v>128.13999999999999</v>
      </c>
      <c r="J51" s="10">
        <f t="shared" si="30"/>
        <v>-218.30166666666673</v>
      </c>
      <c r="K51" s="10">
        <v>519.48159999999996</v>
      </c>
      <c r="L51" s="10">
        <v>258.26</v>
      </c>
      <c r="M51" s="10">
        <f t="shared" si="31"/>
        <v>-261.22159999999997</v>
      </c>
      <c r="N51" s="10"/>
      <c r="O51" s="10"/>
      <c r="P51" s="10">
        <f t="shared" si="32"/>
        <v>0</v>
      </c>
      <c r="Q51" s="10"/>
      <c r="R51" s="10"/>
      <c r="S51" s="10">
        <f t="shared" si="33"/>
        <v>0</v>
      </c>
      <c r="T51" s="10"/>
      <c r="U51" s="10"/>
      <c r="V51" s="10">
        <f t="shared" si="34"/>
        <v>0</v>
      </c>
      <c r="W51" s="10">
        <f t="shared" si="47"/>
        <v>865.92326666666668</v>
      </c>
      <c r="X51" s="10">
        <f t="shared" si="48"/>
        <v>386.4</v>
      </c>
      <c r="Y51" s="10">
        <f t="shared" si="49"/>
        <v>-479.5232666666667</v>
      </c>
      <c r="AB51" s="3">
        <f>60.13+22.12</f>
        <v>82.25</v>
      </c>
    </row>
    <row r="52" spans="1:28" ht="18" customHeight="1" x14ac:dyDescent="0.25">
      <c r="A52" s="7">
        <f t="shared" si="10"/>
        <v>47</v>
      </c>
      <c r="B52" s="8" t="s">
        <v>78</v>
      </c>
      <c r="C52" s="7">
        <v>1040</v>
      </c>
      <c r="D52" s="11">
        <v>0.2334</v>
      </c>
      <c r="E52" s="10">
        <v>154.04400000000001</v>
      </c>
      <c r="F52" s="10">
        <v>75.709999999999994</v>
      </c>
      <c r="G52" s="10">
        <f t="shared" si="29"/>
        <v>-78.334000000000017</v>
      </c>
      <c r="H52" s="10">
        <v>149.29166666666669</v>
      </c>
      <c r="I52" s="10">
        <v>110</v>
      </c>
      <c r="J52" s="10">
        <f t="shared" si="30"/>
        <v>-39.291666666666686</v>
      </c>
      <c r="K52" s="10">
        <v>425.16143999999997</v>
      </c>
      <c r="L52" s="10">
        <v>241.67</v>
      </c>
      <c r="M52" s="10">
        <f t="shared" si="31"/>
        <v>-183.49143999999998</v>
      </c>
      <c r="N52" s="10"/>
      <c r="O52" s="10"/>
      <c r="P52" s="10">
        <f t="shared" si="32"/>
        <v>0</v>
      </c>
      <c r="Q52" s="10"/>
      <c r="R52" s="10"/>
      <c r="S52" s="10">
        <f t="shared" si="33"/>
        <v>0</v>
      </c>
      <c r="T52" s="10"/>
      <c r="U52" s="10"/>
      <c r="V52" s="10">
        <f t="shared" si="34"/>
        <v>0</v>
      </c>
      <c r="W52" s="10">
        <f t="shared" si="47"/>
        <v>574.4531066666666</v>
      </c>
      <c r="X52" s="10">
        <f t="shared" si="48"/>
        <v>351.66999999999996</v>
      </c>
      <c r="Y52" s="10">
        <f t="shared" si="49"/>
        <v>-222.78310666666667</v>
      </c>
    </row>
    <row r="53" spans="1:28" s="4" customFormat="1" ht="18" customHeight="1" x14ac:dyDescent="0.25">
      <c r="A53" s="14">
        <f t="shared" si="10"/>
        <v>48</v>
      </c>
      <c r="B53" s="15" t="s">
        <v>79</v>
      </c>
      <c r="C53" s="14">
        <f>SUM(C49:C52)</f>
        <v>4096</v>
      </c>
      <c r="D53" s="16"/>
      <c r="E53" s="18">
        <f>SUM(E49:E52)</f>
        <v>362.89400000000001</v>
      </c>
      <c r="F53" s="18">
        <f t="shared" ref="F53:Y53" si="50">SUM(F49:F52)</f>
        <v>194.98000000000002</v>
      </c>
      <c r="G53" s="18">
        <f t="shared" si="50"/>
        <v>-167.91400000000002</v>
      </c>
      <c r="H53" s="18">
        <f t="shared" si="50"/>
        <v>553.18333333333339</v>
      </c>
      <c r="I53" s="18">
        <f t="shared" si="50"/>
        <v>297.14999999999998</v>
      </c>
      <c r="J53" s="18">
        <f t="shared" si="50"/>
        <v>-256.03333333333342</v>
      </c>
      <c r="K53" s="18">
        <f t="shared" si="50"/>
        <v>1044.7926399999999</v>
      </c>
      <c r="L53" s="18">
        <f t="shared" si="50"/>
        <v>594.93999999999994</v>
      </c>
      <c r="M53" s="18">
        <f t="shared" si="50"/>
        <v>-449.85263999999995</v>
      </c>
      <c r="N53" s="18">
        <f t="shared" si="50"/>
        <v>0</v>
      </c>
      <c r="O53" s="18">
        <f t="shared" si="50"/>
        <v>0</v>
      </c>
      <c r="P53" s="18">
        <f t="shared" si="50"/>
        <v>0</v>
      </c>
      <c r="Q53" s="18">
        <f t="shared" ref="Q53" si="51">SUM(Q49:Q52)</f>
        <v>0</v>
      </c>
      <c r="R53" s="18">
        <f t="shared" ref="R53" si="52">SUM(R49:R52)</f>
        <v>0</v>
      </c>
      <c r="S53" s="18">
        <f t="shared" si="50"/>
        <v>0</v>
      </c>
      <c r="T53" s="18">
        <f t="shared" si="50"/>
        <v>0</v>
      </c>
      <c r="U53" s="18">
        <f t="shared" si="50"/>
        <v>9.89</v>
      </c>
      <c r="V53" s="18">
        <f t="shared" si="50"/>
        <v>9.89</v>
      </c>
      <c r="W53" s="18">
        <f t="shared" si="50"/>
        <v>1597.9759733333333</v>
      </c>
      <c r="X53" s="18">
        <f t="shared" si="50"/>
        <v>901.9799999999999</v>
      </c>
      <c r="Y53" s="18">
        <f t="shared" si="50"/>
        <v>-695.99597333333338</v>
      </c>
    </row>
    <row r="54" spans="1:28" s="4" customFormat="1" ht="18" customHeight="1" x14ac:dyDescent="0.25">
      <c r="A54" s="14">
        <f t="shared" si="10"/>
        <v>49</v>
      </c>
      <c r="B54" s="15" t="s">
        <v>80</v>
      </c>
      <c r="C54" s="14"/>
      <c r="D54" s="16"/>
      <c r="E54" s="18">
        <f>E53+E48+E42+E41+E23</f>
        <v>1030.8240000000001</v>
      </c>
      <c r="F54" s="18">
        <f t="shared" ref="F54:Y54" si="53">F53+F48+F42+F41+F23</f>
        <v>1092.8241690216</v>
      </c>
      <c r="G54" s="18">
        <f t="shared" si="53"/>
        <v>62.000169021600001</v>
      </c>
      <c r="H54" s="18">
        <f t="shared" si="53"/>
        <v>1330.3500000000004</v>
      </c>
      <c r="I54" s="18">
        <f t="shared" si="53"/>
        <v>1496.4265248444001</v>
      </c>
      <c r="J54" s="18">
        <f t="shared" si="53"/>
        <v>166.07652484439959</v>
      </c>
      <c r="K54" s="18">
        <f t="shared" si="53"/>
        <v>2975.32114</v>
      </c>
      <c r="L54" s="18">
        <f t="shared" si="53"/>
        <v>3507.8998644121998</v>
      </c>
      <c r="M54" s="18">
        <f t="shared" si="53"/>
        <v>532.57872441220024</v>
      </c>
      <c r="N54" s="18">
        <f t="shared" si="53"/>
        <v>0</v>
      </c>
      <c r="O54" s="18">
        <f t="shared" si="53"/>
        <v>0</v>
      </c>
      <c r="P54" s="18">
        <f t="shared" si="53"/>
        <v>0</v>
      </c>
      <c r="Q54" s="18">
        <f t="shared" ref="Q54" si="54">Q53+Q48+Q42+Q41+Q23</f>
        <v>0</v>
      </c>
      <c r="R54" s="18">
        <f t="shared" ref="R54" si="55">R53+R48+R42+R41+R23</f>
        <v>0</v>
      </c>
      <c r="S54" s="18">
        <f t="shared" si="53"/>
        <v>0</v>
      </c>
      <c r="T54" s="18">
        <f t="shared" si="53"/>
        <v>0</v>
      </c>
      <c r="U54" s="18">
        <f t="shared" si="53"/>
        <v>9.89</v>
      </c>
      <c r="V54" s="18">
        <f t="shared" si="53"/>
        <v>9.89</v>
      </c>
      <c r="W54" s="18">
        <f t="shared" si="53"/>
        <v>4305.6711400000004</v>
      </c>
      <c r="X54" s="18">
        <f t="shared" si="53"/>
        <v>5014.2163892565995</v>
      </c>
      <c r="Y54" s="18">
        <f t="shared" si="53"/>
        <v>708.54524925659996</v>
      </c>
    </row>
    <row r="55" spans="1:28" ht="18" customHeight="1" x14ac:dyDescent="0.25">
      <c r="A55" s="7">
        <f t="shared" si="10"/>
        <v>50</v>
      </c>
      <c r="B55" s="8" t="s">
        <v>81</v>
      </c>
      <c r="C55" s="7"/>
      <c r="D55" s="13"/>
      <c r="E55" s="10">
        <v>0</v>
      </c>
      <c r="F55" s="10">
        <v>0</v>
      </c>
      <c r="G55" s="10">
        <f t="shared" si="29"/>
        <v>0</v>
      </c>
      <c r="H55" s="10">
        <v>0</v>
      </c>
      <c r="I55" s="10">
        <v>-1.48</v>
      </c>
      <c r="J55" s="10">
        <f t="shared" si="30"/>
        <v>-1.48</v>
      </c>
      <c r="K55" s="10">
        <v>0</v>
      </c>
      <c r="L55" s="10">
        <v>0</v>
      </c>
      <c r="M55" s="10">
        <f t="shared" si="31"/>
        <v>0</v>
      </c>
      <c r="N55" s="10"/>
      <c r="O55" s="10"/>
      <c r="P55" s="10">
        <f t="shared" si="32"/>
        <v>0</v>
      </c>
      <c r="Q55" s="10"/>
      <c r="R55" s="10"/>
      <c r="S55" s="10">
        <f t="shared" si="33"/>
        <v>0</v>
      </c>
      <c r="T55" s="10"/>
      <c r="U55" s="10"/>
      <c r="V55" s="10">
        <f t="shared" si="34"/>
        <v>0</v>
      </c>
      <c r="W55" s="10">
        <f t="shared" ref="W55:W61" si="56">H55+K55+N55+Q55+T55</f>
        <v>0</v>
      </c>
      <c r="X55" s="10">
        <f t="shared" ref="X55:X61" si="57">I55+L55+O55+R55+U55</f>
        <v>-1.48</v>
      </c>
      <c r="Y55" s="10">
        <f t="shared" ref="Y55:Y61" si="58">J55+M55+P55+S55+V55</f>
        <v>-1.48</v>
      </c>
    </row>
    <row r="56" spans="1:28" ht="18" customHeight="1" x14ac:dyDescent="0.25">
      <c r="A56" s="7">
        <f t="shared" si="10"/>
        <v>51</v>
      </c>
      <c r="B56" s="8" t="s">
        <v>82</v>
      </c>
      <c r="C56" s="7"/>
      <c r="D56" s="13"/>
      <c r="E56" s="10">
        <v>0</v>
      </c>
      <c r="F56" s="10">
        <v>2.9634564600000002</v>
      </c>
      <c r="G56" s="10">
        <f t="shared" si="29"/>
        <v>2.9634564600000002</v>
      </c>
      <c r="H56" s="10">
        <v>0</v>
      </c>
      <c r="I56" s="10">
        <v>22.154530124400001</v>
      </c>
      <c r="J56" s="10">
        <f t="shared" si="30"/>
        <v>22.154530124400001</v>
      </c>
      <c r="K56" s="10">
        <v>0</v>
      </c>
      <c r="L56" s="10">
        <v>0</v>
      </c>
      <c r="M56" s="10">
        <f t="shared" si="31"/>
        <v>0</v>
      </c>
      <c r="N56" s="10"/>
      <c r="O56" s="10"/>
      <c r="P56" s="10">
        <f t="shared" si="32"/>
        <v>0</v>
      </c>
      <c r="Q56" s="10"/>
      <c r="R56" s="10"/>
      <c r="S56" s="10">
        <f t="shared" si="33"/>
        <v>0</v>
      </c>
      <c r="T56" s="10"/>
      <c r="U56" s="10"/>
      <c r="V56" s="10">
        <f t="shared" si="34"/>
        <v>0</v>
      </c>
      <c r="W56" s="10">
        <f t="shared" si="56"/>
        <v>0</v>
      </c>
      <c r="X56" s="10">
        <f t="shared" si="57"/>
        <v>22.154530124400001</v>
      </c>
      <c r="Y56" s="10">
        <f t="shared" si="58"/>
        <v>22.154530124400001</v>
      </c>
    </row>
    <row r="57" spans="1:28" ht="18" customHeight="1" x14ac:dyDescent="0.25">
      <c r="A57" s="7">
        <f t="shared" si="10"/>
        <v>52</v>
      </c>
      <c r="B57" s="8" t="s">
        <v>83</v>
      </c>
      <c r="C57" s="7"/>
      <c r="D57" s="13"/>
      <c r="E57" s="10">
        <v>338.23</v>
      </c>
      <c r="F57" s="10">
        <v>141.94228498960001</v>
      </c>
      <c r="G57" s="10">
        <f t="shared" si="29"/>
        <v>-196.28771501040001</v>
      </c>
      <c r="H57" s="10">
        <v>0</v>
      </c>
      <c r="I57" s="10">
        <v>1.6374422069999999</v>
      </c>
      <c r="J57" s="10">
        <f t="shared" si="30"/>
        <v>1.6374422069999999</v>
      </c>
      <c r="K57" s="10">
        <v>1454.3890000000001</v>
      </c>
      <c r="L57" s="10">
        <v>923.38713955179992</v>
      </c>
      <c r="M57" s="10">
        <f t="shared" si="31"/>
        <v>-531.0018604482002</v>
      </c>
      <c r="N57" s="10"/>
      <c r="O57" s="10"/>
      <c r="P57" s="10">
        <f t="shared" si="32"/>
        <v>0</v>
      </c>
      <c r="Q57" s="10"/>
      <c r="R57" s="10"/>
      <c r="S57" s="10">
        <f t="shared" si="33"/>
        <v>0</v>
      </c>
      <c r="T57" s="10"/>
      <c r="U57" s="10"/>
      <c r="V57" s="10">
        <f t="shared" si="34"/>
        <v>0</v>
      </c>
      <c r="W57" s="10">
        <f t="shared" si="56"/>
        <v>1454.3890000000001</v>
      </c>
      <c r="X57" s="10">
        <f t="shared" si="57"/>
        <v>925.02458175879997</v>
      </c>
      <c r="Y57" s="10">
        <f t="shared" si="58"/>
        <v>-529.36441824120016</v>
      </c>
    </row>
    <row r="58" spans="1:28" ht="18" customHeight="1" x14ac:dyDescent="0.25">
      <c r="A58" s="7">
        <f t="shared" si="10"/>
        <v>53</v>
      </c>
      <c r="B58" s="8" t="s">
        <v>116</v>
      </c>
      <c r="C58" s="7"/>
      <c r="D58" s="13"/>
      <c r="E58" s="10">
        <v>0</v>
      </c>
      <c r="F58" s="10">
        <v>18.300515999999998</v>
      </c>
      <c r="G58" s="10">
        <f t="shared" si="29"/>
        <v>18.300515999999998</v>
      </c>
      <c r="H58" s="10">
        <v>0</v>
      </c>
      <c r="I58" s="10">
        <v>0</v>
      </c>
      <c r="J58" s="10">
        <f t="shared" si="30"/>
        <v>0</v>
      </c>
      <c r="K58" s="10">
        <v>0</v>
      </c>
      <c r="L58" s="10">
        <v>58.687620000000003</v>
      </c>
      <c r="M58" s="10">
        <f t="shared" si="31"/>
        <v>58.687620000000003</v>
      </c>
      <c r="N58" s="10"/>
      <c r="O58" s="10"/>
      <c r="P58" s="10">
        <f t="shared" si="32"/>
        <v>0</v>
      </c>
      <c r="Q58" s="10"/>
      <c r="R58" s="10"/>
      <c r="S58" s="10">
        <f t="shared" si="33"/>
        <v>0</v>
      </c>
      <c r="T58" s="10"/>
      <c r="U58" s="10"/>
      <c r="V58" s="10">
        <f t="shared" si="34"/>
        <v>0</v>
      </c>
      <c r="W58" s="10">
        <f t="shared" si="56"/>
        <v>0</v>
      </c>
      <c r="X58" s="10">
        <f t="shared" si="57"/>
        <v>58.687620000000003</v>
      </c>
      <c r="Y58" s="10">
        <f t="shared" si="58"/>
        <v>58.687620000000003</v>
      </c>
    </row>
    <row r="59" spans="1:28" ht="18" customHeight="1" x14ac:dyDescent="0.25">
      <c r="A59" s="7">
        <f t="shared" si="10"/>
        <v>54</v>
      </c>
      <c r="B59" s="8" t="s">
        <v>115</v>
      </c>
      <c r="C59" s="7"/>
      <c r="D59" s="13"/>
      <c r="E59" s="10">
        <v>0</v>
      </c>
      <c r="F59" s="10">
        <v>4.9882249999999999</v>
      </c>
      <c r="G59" s="10">
        <f t="shared" si="29"/>
        <v>4.9882249999999999</v>
      </c>
      <c r="H59" s="10">
        <v>0</v>
      </c>
      <c r="I59" s="10">
        <v>0</v>
      </c>
      <c r="J59" s="10">
        <f t="shared" si="30"/>
        <v>0</v>
      </c>
      <c r="K59" s="10">
        <v>0</v>
      </c>
      <c r="L59" s="10">
        <v>31.302883999999999</v>
      </c>
      <c r="M59" s="10">
        <f t="shared" si="31"/>
        <v>31.302883999999999</v>
      </c>
      <c r="N59" s="10"/>
      <c r="O59" s="10"/>
      <c r="P59" s="10">
        <f t="shared" si="32"/>
        <v>0</v>
      </c>
      <c r="Q59" s="10"/>
      <c r="R59" s="10"/>
      <c r="S59" s="10">
        <f t="shared" si="33"/>
        <v>0</v>
      </c>
      <c r="T59" s="10"/>
      <c r="U59" s="10"/>
      <c r="V59" s="10">
        <f t="shared" si="34"/>
        <v>0</v>
      </c>
      <c r="W59" s="10">
        <f t="shared" si="56"/>
        <v>0</v>
      </c>
      <c r="X59" s="10">
        <f t="shared" si="57"/>
        <v>31.302883999999999</v>
      </c>
      <c r="Y59" s="10">
        <f t="shared" si="58"/>
        <v>31.302883999999999</v>
      </c>
    </row>
    <row r="60" spans="1:28" ht="18" customHeight="1" x14ac:dyDescent="0.25">
      <c r="A60" s="7">
        <f t="shared" si="10"/>
        <v>55</v>
      </c>
      <c r="B60" s="8" t="s">
        <v>84</v>
      </c>
      <c r="C60" s="7"/>
      <c r="D60" s="13"/>
      <c r="E60" s="10">
        <v>104.33</v>
      </c>
      <c r="F60" s="10">
        <v>0</v>
      </c>
      <c r="G60" s="10">
        <f t="shared" si="29"/>
        <v>-104.33</v>
      </c>
      <c r="H60" s="10">
        <v>0</v>
      </c>
      <c r="I60" s="10">
        <v>0</v>
      </c>
      <c r="J60" s="10">
        <f t="shared" si="30"/>
        <v>0</v>
      </c>
      <c r="K60" s="10">
        <v>459.05200000000002</v>
      </c>
      <c r="L60" s="10">
        <v>0</v>
      </c>
      <c r="M60" s="10">
        <f t="shared" si="31"/>
        <v>-459.05200000000002</v>
      </c>
      <c r="N60" s="10"/>
      <c r="O60" s="10"/>
      <c r="P60" s="10">
        <f t="shared" si="32"/>
        <v>0</v>
      </c>
      <c r="Q60" s="10"/>
      <c r="R60" s="10"/>
      <c r="S60" s="10">
        <f t="shared" si="33"/>
        <v>0</v>
      </c>
      <c r="T60" s="10"/>
      <c r="U60" s="10"/>
      <c r="V60" s="10">
        <f t="shared" si="34"/>
        <v>0</v>
      </c>
      <c r="W60" s="10">
        <f t="shared" si="56"/>
        <v>459.05200000000002</v>
      </c>
      <c r="X60" s="10">
        <f t="shared" si="57"/>
        <v>0</v>
      </c>
      <c r="Y60" s="10">
        <f t="shared" si="58"/>
        <v>-459.05200000000002</v>
      </c>
    </row>
    <row r="61" spans="1:28" ht="18" customHeight="1" x14ac:dyDescent="0.25">
      <c r="A61" s="7">
        <f t="shared" si="10"/>
        <v>56</v>
      </c>
      <c r="B61" s="8" t="s">
        <v>85</v>
      </c>
      <c r="C61" s="7"/>
      <c r="D61" s="13"/>
      <c r="E61" s="10">
        <v>0</v>
      </c>
      <c r="F61" s="10">
        <v>60.305864</v>
      </c>
      <c r="G61" s="10">
        <f t="shared" si="29"/>
        <v>60.305864</v>
      </c>
      <c r="H61" s="10">
        <v>0</v>
      </c>
      <c r="I61" s="10">
        <v>0</v>
      </c>
      <c r="J61" s="10">
        <f t="shared" si="30"/>
        <v>0</v>
      </c>
      <c r="K61" s="10">
        <v>0</v>
      </c>
      <c r="L61" s="10">
        <v>292.18191107999996</v>
      </c>
      <c r="M61" s="10">
        <f t="shared" si="31"/>
        <v>292.18191107999996</v>
      </c>
      <c r="N61" s="10"/>
      <c r="O61" s="10"/>
      <c r="P61" s="10">
        <f t="shared" si="32"/>
        <v>0</v>
      </c>
      <c r="Q61" s="10"/>
      <c r="R61" s="10"/>
      <c r="S61" s="10">
        <f t="shared" si="33"/>
        <v>0</v>
      </c>
      <c r="T61" s="10"/>
      <c r="U61" s="10"/>
      <c r="V61" s="10">
        <f t="shared" si="34"/>
        <v>0</v>
      </c>
      <c r="W61" s="10">
        <f t="shared" si="56"/>
        <v>0</v>
      </c>
      <c r="X61" s="10">
        <f t="shared" si="57"/>
        <v>292.18191107999996</v>
      </c>
      <c r="Y61" s="10">
        <f t="shared" si="58"/>
        <v>292.18191107999996</v>
      </c>
    </row>
    <row r="62" spans="1:28" s="4" customFormat="1" ht="18" customHeight="1" x14ac:dyDescent="0.25">
      <c r="A62" s="14">
        <f t="shared" si="10"/>
        <v>57</v>
      </c>
      <c r="B62" s="15" t="s">
        <v>86</v>
      </c>
      <c r="C62" s="14"/>
      <c r="D62" s="16"/>
      <c r="E62" s="18">
        <f>SUM(E54:E57,E59:E60)-E58-E61</f>
        <v>1473.384</v>
      </c>
      <c r="F62" s="18">
        <f t="shared" ref="F62:Y62" si="59">SUM(F54:F57,F59:F60)-F58-F61</f>
        <v>1164.1117554712002</v>
      </c>
      <c r="G62" s="18">
        <f t="shared" si="59"/>
        <v>-309.2722445288</v>
      </c>
      <c r="H62" s="18">
        <f t="shared" si="59"/>
        <v>1330.3500000000004</v>
      </c>
      <c r="I62" s="18">
        <f t="shared" si="59"/>
        <v>1518.7384971758001</v>
      </c>
      <c r="J62" s="18">
        <f t="shared" si="59"/>
        <v>188.38849717579959</v>
      </c>
      <c r="K62" s="18">
        <f t="shared" si="59"/>
        <v>4888.7621399999998</v>
      </c>
      <c r="L62" s="18">
        <f t="shared" si="59"/>
        <v>4111.7203568840005</v>
      </c>
      <c r="M62" s="18">
        <f t="shared" si="59"/>
        <v>-777.04178311599992</v>
      </c>
      <c r="N62" s="18">
        <f t="shared" si="59"/>
        <v>0</v>
      </c>
      <c r="O62" s="18">
        <f t="shared" si="59"/>
        <v>0</v>
      </c>
      <c r="P62" s="18">
        <f t="shared" si="59"/>
        <v>0</v>
      </c>
      <c r="Q62" s="18">
        <f t="shared" ref="Q62" si="60">SUM(Q54:Q57,Q59:Q60)-Q58-Q61</f>
        <v>0</v>
      </c>
      <c r="R62" s="18">
        <f t="shared" ref="R62" si="61">SUM(R54:R57,R59:R60)-R58-R61</f>
        <v>0</v>
      </c>
      <c r="S62" s="18">
        <f t="shared" si="59"/>
        <v>0</v>
      </c>
      <c r="T62" s="18">
        <f t="shared" si="59"/>
        <v>0</v>
      </c>
      <c r="U62" s="18">
        <f t="shared" si="59"/>
        <v>9.89</v>
      </c>
      <c r="V62" s="18">
        <f t="shared" si="59"/>
        <v>9.89</v>
      </c>
      <c r="W62" s="18">
        <f t="shared" si="59"/>
        <v>6219.1121400000002</v>
      </c>
      <c r="X62" s="18">
        <f t="shared" si="59"/>
        <v>5640.3488540598</v>
      </c>
      <c r="Y62" s="18">
        <f t="shared" si="59"/>
        <v>-578.76328594020015</v>
      </c>
      <c r="Z62" s="6"/>
    </row>
    <row r="63" spans="1:28" ht="18" customHeight="1" x14ac:dyDescent="0.25">
      <c r="A63" s="7">
        <f t="shared" si="10"/>
        <v>58</v>
      </c>
      <c r="B63" s="8" t="s">
        <v>87</v>
      </c>
      <c r="C63" s="7"/>
      <c r="D63" s="13"/>
      <c r="E63" s="10">
        <v>0</v>
      </c>
      <c r="F63" s="10">
        <v>0</v>
      </c>
      <c r="G63" s="10">
        <f t="shared" si="29"/>
        <v>0</v>
      </c>
      <c r="H63" s="10">
        <v>580.11099999999999</v>
      </c>
      <c r="I63" s="10">
        <v>548.11</v>
      </c>
      <c r="J63" s="10">
        <f t="shared" si="30"/>
        <v>-32.000999999999976</v>
      </c>
      <c r="K63" s="10">
        <v>0</v>
      </c>
      <c r="L63" s="10">
        <v>0</v>
      </c>
      <c r="M63" s="10">
        <f t="shared" si="31"/>
        <v>0</v>
      </c>
      <c r="N63" s="10"/>
      <c r="O63" s="10"/>
      <c r="P63" s="10">
        <f t="shared" si="32"/>
        <v>0</v>
      </c>
      <c r="Q63" s="10"/>
      <c r="R63" s="10"/>
      <c r="S63" s="10">
        <f t="shared" si="33"/>
        <v>0</v>
      </c>
      <c r="T63" s="10"/>
      <c r="U63" s="10"/>
      <c r="V63" s="10">
        <f t="shared" si="34"/>
        <v>0</v>
      </c>
      <c r="W63" s="10">
        <f t="shared" ref="W63:W66" si="62">H63+K63+N63+Q63+T63</f>
        <v>580.11099999999999</v>
      </c>
      <c r="X63" s="10">
        <f t="shared" ref="X63:X66" si="63">I63+L63+O63+R63+U63</f>
        <v>548.11</v>
      </c>
      <c r="Y63" s="10">
        <f t="shared" ref="Y63:Y66" si="64">J63+M63+P63+S63+V63</f>
        <v>-32.000999999999976</v>
      </c>
    </row>
    <row r="64" spans="1:28" ht="18" customHeight="1" x14ac:dyDescent="0.25">
      <c r="A64" s="7">
        <f t="shared" si="10"/>
        <v>59</v>
      </c>
      <c r="B64" s="8" t="s">
        <v>88</v>
      </c>
      <c r="C64" s="7"/>
      <c r="D64" s="13"/>
      <c r="E64" s="10">
        <v>0</v>
      </c>
      <c r="F64" s="10">
        <v>0</v>
      </c>
      <c r="G64" s="10">
        <f t="shared" si="29"/>
        <v>0</v>
      </c>
      <c r="H64" s="10">
        <v>7.5789999999999997</v>
      </c>
      <c r="I64" s="10">
        <v>6.34</v>
      </c>
      <c r="J64" s="10">
        <f t="shared" si="30"/>
        <v>-1.2389999999999999</v>
      </c>
      <c r="K64" s="10">
        <v>0</v>
      </c>
      <c r="L64" s="10">
        <v>0</v>
      </c>
      <c r="M64" s="10">
        <f t="shared" si="31"/>
        <v>0</v>
      </c>
      <c r="N64" s="10"/>
      <c r="O64" s="10"/>
      <c r="P64" s="10">
        <f t="shared" si="32"/>
        <v>0</v>
      </c>
      <c r="Q64" s="10"/>
      <c r="R64" s="10"/>
      <c r="S64" s="10">
        <f t="shared" si="33"/>
        <v>0</v>
      </c>
      <c r="T64" s="10"/>
      <c r="U64" s="10"/>
      <c r="V64" s="10">
        <f t="shared" si="34"/>
        <v>0</v>
      </c>
      <c r="W64" s="10">
        <f t="shared" si="62"/>
        <v>7.5789999999999997</v>
      </c>
      <c r="X64" s="10">
        <f t="shared" si="63"/>
        <v>6.34</v>
      </c>
      <c r="Y64" s="10">
        <f t="shared" si="64"/>
        <v>-1.2389999999999999</v>
      </c>
    </row>
    <row r="65" spans="1:28" ht="18" customHeight="1" x14ac:dyDescent="0.25">
      <c r="A65" s="7">
        <f t="shared" si="10"/>
        <v>60</v>
      </c>
      <c r="B65" s="8" t="s">
        <v>89</v>
      </c>
      <c r="C65" s="7"/>
      <c r="D65" s="13"/>
      <c r="E65" s="10">
        <v>0</v>
      </c>
      <c r="F65" s="10">
        <v>0</v>
      </c>
      <c r="G65" s="10">
        <f t="shared" si="29"/>
        <v>0</v>
      </c>
      <c r="H65" s="10">
        <v>157.83674999999999</v>
      </c>
      <c r="I65" s="10">
        <v>142.58000000000001</v>
      </c>
      <c r="J65" s="10">
        <f t="shared" si="30"/>
        <v>-15.256749999999982</v>
      </c>
      <c r="K65" s="10">
        <v>0</v>
      </c>
      <c r="L65" s="10">
        <v>0</v>
      </c>
      <c r="M65" s="10">
        <f t="shared" si="31"/>
        <v>0</v>
      </c>
      <c r="N65" s="10"/>
      <c r="O65" s="10"/>
      <c r="P65" s="10">
        <f t="shared" si="32"/>
        <v>0</v>
      </c>
      <c r="Q65" s="10"/>
      <c r="R65" s="10"/>
      <c r="S65" s="10">
        <f t="shared" si="33"/>
        <v>0</v>
      </c>
      <c r="T65" s="10"/>
      <c r="U65" s="10"/>
      <c r="V65" s="10">
        <f t="shared" si="34"/>
        <v>0</v>
      </c>
      <c r="W65" s="10">
        <f t="shared" si="62"/>
        <v>157.83674999999999</v>
      </c>
      <c r="X65" s="10">
        <f t="shared" si="63"/>
        <v>142.58000000000001</v>
      </c>
      <c r="Y65" s="10">
        <f t="shared" si="64"/>
        <v>-15.256749999999982</v>
      </c>
      <c r="AB65" s="3">
        <f>144.37-1.79</f>
        <v>142.58000000000001</v>
      </c>
    </row>
    <row r="66" spans="1:28" ht="18" customHeight="1" x14ac:dyDescent="0.25">
      <c r="A66" s="7">
        <f t="shared" si="10"/>
        <v>61</v>
      </c>
      <c r="B66" s="8" t="s">
        <v>90</v>
      </c>
      <c r="C66" s="7"/>
      <c r="D66" s="13"/>
      <c r="E66" s="10">
        <v>0</v>
      </c>
      <c r="F66" s="10">
        <v>0</v>
      </c>
      <c r="G66" s="10">
        <f t="shared" si="29"/>
        <v>0</v>
      </c>
      <c r="H66" s="10">
        <v>0.97250000000000003</v>
      </c>
      <c r="I66" s="10">
        <v>3.84</v>
      </c>
      <c r="J66" s="10">
        <f t="shared" si="30"/>
        <v>2.8674999999999997</v>
      </c>
      <c r="K66" s="10">
        <v>0</v>
      </c>
      <c r="L66" s="10">
        <v>0</v>
      </c>
      <c r="M66" s="10">
        <f t="shared" si="31"/>
        <v>0</v>
      </c>
      <c r="N66" s="10"/>
      <c r="O66" s="10"/>
      <c r="P66" s="10">
        <f t="shared" si="32"/>
        <v>0</v>
      </c>
      <c r="Q66" s="10"/>
      <c r="R66" s="10"/>
      <c r="S66" s="10">
        <f t="shared" si="33"/>
        <v>0</v>
      </c>
      <c r="T66" s="10"/>
      <c r="U66" s="10"/>
      <c r="V66" s="10">
        <f t="shared" si="34"/>
        <v>0</v>
      </c>
      <c r="W66" s="10">
        <f t="shared" si="62"/>
        <v>0.97250000000000003</v>
      </c>
      <c r="X66" s="10">
        <f t="shared" si="63"/>
        <v>3.84</v>
      </c>
      <c r="Y66" s="10">
        <f t="shared" si="64"/>
        <v>2.8674999999999997</v>
      </c>
      <c r="AB66" s="3">
        <f>3.04+0.77</f>
        <v>3.81</v>
      </c>
    </row>
    <row r="67" spans="1:28" s="4" customFormat="1" ht="25.5" x14ac:dyDescent="0.25">
      <c r="A67" s="14">
        <f t="shared" si="10"/>
        <v>62</v>
      </c>
      <c r="B67" s="15" t="s">
        <v>91</v>
      </c>
      <c r="C67" s="14"/>
      <c r="D67" s="16"/>
      <c r="E67" s="18">
        <f>SUM(E63:E66)</f>
        <v>0</v>
      </c>
      <c r="F67" s="18">
        <f t="shared" ref="F67:Y67" si="65">SUM(F63:F66)</f>
        <v>0</v>
      </c>
      <c r="G67" s="18">
        <f t="shared" si="65"/>
        <v>0</v>
      </c>
      <c r="H67" s="18">
        <f t="shared" si="65"/>
        <v>746.49924999999996</v>
      </c>
      <c r="I67" s="18">
        <f t="shared" si="65"/>
        <v>700.87000000000012</v>
      </c>
      <c r="J67" s="18">
        <f t="shared" si="65"/>
        <v>-45.629249999999956</v>
      </c>
      <c r="K67" s="18">
        <f t="shared" si="65"/>
        <v>0</v>
      </c>
      <c r="L67" s="18">
        <f t="shared" si="65"/>
        <v>0</v>
      </c>
      <c r="M67" s="18">
        <f t="shared" si="65"/>
        <v>0</v>
      </c>
      <c r="N67" s="18">
        <f t="shared" si="65"/>
        <v>0</v>
      </c>
      <c r="O67" s="18">
        <f t="shared" si="65"/>
        <v>0</v>
      </c>
      <c r="P67" s="18">
        <f t="shared" si="65"/>
        <v>0</v>
      </c>
      <c r="Q67" s="18">
        <f t="shared" ref="Q67" si="66">SUM(Q63:Q66)</f>
        <v>0</v>
      </c>
      <c r="R67" s="18">
        <f t="shared" ref="R67" si="67">SUM(R63:R66)</f>
        <v>0</v>
      </c>
      <c r="S67" s="18">
        <f t="shared" si="65"/>
        <v>0</v>
      </c>
      <c r="T67" s="18">
        <f t="shared" si="65"/>
        <v>0</v>
      </c>
      <c r="U67" s="18">
        <f t="shared" si="65"/>
        <v>0</v>
      </c>
      <c r="V67" s="18">
        <f t="shared" si="65"/>
        <v>0</v>
      </c>
      <c r="W67" s="18">
        <f t="shared" si="65"/>
        <v>746.49924999999996</v>
      </c>
      <c r="X67" s="18">
        <f t="shared" si="65"/>
        <v>700.87000000000012</v>
      </c>
      <c r="Y67" s="18">
        <f t="shared" si="65"/>
        <v>-45.629249999999956</v>
      </c>
    </row>
    <row r="68" spans="1:28" ht="51" x14ac:dyDescent="0.25">
      <c r="A68" s="7">
        <f t="shared" si="10"/>
        <v>63</v>
      </c>
      <c r="B68" s="8" t="s">
        <v>92</v>
      </c>
      <c r="C68" s="7"/>
      <c r="D68" s="13"/>
      <c r="E68" s="10">
        <v>0</v>
      </c>
      <c r="F68" s="10">
        <v>0</v>
      </c>
      <c r="G68" s="10">
        <f t="shared" si="29"/>
        <v>0</v>
      </c>
      <c r="H68" s="10">
        <v>0</v>
      </c>
      <c r="I68" s="10">
        <v>0</v>
      </c>
      <c r="J68" s="10">
        <f t="shared" si="30"/>
        <v>0</v>
      </c>
      <c r="K68" s="10">
        <v>0</v>
      </c>
      <c r="L68" s="10">
        <v>0</v>
      </c>
      <c r="M68" s="10">
        <f t="shared" si="31"/>
        <v>0</v>
      </c>
      <c r="N68" s="10"/>
      <c r="O68" s="10"/>
      <c r="P68" s="10">
        <f t="shared" si="32"/>
        <v>0</v>
      </c>
      <c r="Q68" s="10"/>
      <c r="R68" s="10"/>
      <c r="S68" s="10">
        <f t="shared" si="33"/>
        <v>0</v>
      </c>
      <c r="T68" s="10"/>
      <c r="U68" s="10"/>
      <c r="V68" s="10">
        <f t="shared" si="34"/>
        <v>0</v>
      </c>
      <c r="W68" s="10">
        <f t="shared" ref="W68" si="68">H68+K68+N68+Q68+T68</f>
        <v>0</v>
      </c>
      <c r="X68" s="10">
        <f t="shared" ref="X68" si="69">I68+L68+O68+R68+U68</f>
        <v>0</v>
      </c>
      <c r="Y68" s="10">
        <f t="shared" ref="Y68" si="70">J68+M68+P68+S68+V68</f>
        <v>0</v>
      </c>
    </row>
    <row r="69" spans="1:28" s="4" customFormat="1" ht="18" customHeight="1" x14ac:dyDescent="0.25">
      <c r="A69" s="14">
        <f t="shared" si="10"/>
        <v>64</v>
      </c>
      <c r="B69" s="15" t="s">
        <v>93</v>
      </c>
      <c r="C69" s="14"/>
      <c r="D69" s="16"/>
      <c r="E69" s="18">
        <f>E62+E67+E68</f>
        <v>1473.384</v>
      </c>
      <c r="F69" s="18">
        <f t="shared" ref="F69:Y69" si="71">F62+F67+F68</f>
        <v>1164.1117554712002</v>
      </c>
      <c r="G69" s="18">
        <f t="shared" si="71"/>
        <v>-309.2722445288</v>
      </c>
      <c r="H69" s="18">
        <f t="shared" si="71"/>
        <v>2076.8492500000002</v>
      </c>
      <c r="I69" s="18">
        <f t="shared" si="71"/>
        <v>2219.6084971758</v>
      </c>
      <c r="J69" s="18">
        <f t="shared" si="71"/>
        <v>142.75924717579963</v>
      </c>
      <c r="K69" s="18">
        <f t="shared" si="71"/>
        <v>4888.7621399999998</v>
      </c>
      <c r="L69" s="18">
        <f t="shared" si="71"/>
        <v>4111.7203568840005</v>
      </c>
      <c r="M69" s="18">
        <f t="shared" si="71"/>
        <v>-777.04178311599992</v>
      </c>
      <c r="N69" s="18">
        <f t="shared" si="71"/>
        <v>0</v>
      </c>
      <c r="O69" s="18">
        <f t="shared" si="71"/>
        <v>0</v>
      </c>
      <c r="P69" s="18">
        <f t="shared" si="71"/>
        <v>0</v>
      </c>
      <c r="Q69" s="18">
        <f t="shared" ref="Q69" si="72">Q62+Q67+Q68</f>
        <v>0</v>
      </c>
      <c r="R69" s="18">
        <f t="shared" ref="R69" si="73">R62+R67+R68</f>
        <v>0</v>
      </c>
      <c r="S69" s="18">
        <f t="shared" si="71"/>
        <v>0</v>
      </c>
      <c r="T69" s="18">
        <f t="shared" si="71"/>
        <v>0</v>
      </c>
      <c r="U69" s="18">
        <f t="shared" si="71"/>
        <v>9.89</v>
      </c>
      <c r="V69" s="18">
        <f t="shared" si="71"/>
        <v>9.89</v>
      </c>
      <c r="W69" s="18">
        <f t="shared" si="71"/>
        <v>6965.61139</v>
      </c>
      <c r="X69" s="18">
        <f t="shared" si="71"/>
        <v>6341.2188540597999</v>
      </c>
      <c r="Y69" s="18">
        <f t="shared" si="71"/>
        <v>-624.3925359402001</v>
      </c>
    </row>
    <row r="70" spans="1:28" s="4" customFormat="1" ht="18" customHeight="1" x14ac:dyDescent="0.25">
      <c r="A70" s="14">
        <f t="shared" si="10"/>
        <v>65</v>
      </c>
      <c r="B70" s="15" t="s">
        <v>94</v>
      </c>
      <c r="C70" s="14"/>
      <c r="D70" s="16"/>
      <c r="E70" s="18">
        <f>SUM(E71:E88)</f>
        <v>0</v>
      </c>
      <c r="F70" s="18">
        <f t="shared" ref="F70:Y70" si="74">SUM(F71:F88)</f>
        <v>0</v>
      </c>
      <c r="G70" s="18">
        <f t="shared" si="74"/>
        <v>0</v>
      </c>
      <c r="H70" s="18">
        <f t="shared" si="74"/>
        <v>0</v>
      </c>
      <c r="I70" s="18">
        <f t="shared" si="74"/>
        <v>196.33</v>
      </c>
      <c r="J70" s="18">
        <f t="shared" si="74"/>
        <v>196.33</v>
      </c>
      <c r="K70" s="18">
        <f t="shared" si="74"/>
        <v>0</v>
      </c>
      <c r="L70" s="18">
        <f t="shared" si="74"/>
        <v>2.63</v>
      </c>
      <c r="M70" s="18">
        <f t="shared" si="74"/>
        <v>2.63</v>
      </c>
      <c r="N70" s="18">
        <f t="shared" si="74"/>
        <v>0</v>
      </c>
      <c r="O70" s="18">
        <f t="shared" si="74"/>
        <v>0</v>
      </c>
      <c r="P70" s="18">
        <f t="shared" si="74"/>
        <v>0</v>
      </c>
      <c r="Q70" s="18">
        <f t="shared" ref="Q70" si="75">SUM(Q71:Q88)</f>
        <v>0</v>
      </c>
      <c r="R70" s="18">
        <f t="shared" ref="R70" si="76">SUM(R71:R88)</f>
        <v>0</v>
      </c>
      <c r="S70" s="18">
        <f t="shared" si="74"/>
        <v>0</v>
      </c>
      <c r="T70" s="18">
        <f t="shared" si="74"/>
        <v>0</v>
      </c>
      <c r="U70" s="18">
        <f t="shared" si="74"/>
        <v>0</v>
      </c>
      <c r="V70" s="18">
        <f t="shared" si="74"/>
        <v>0</v>
      </c>
      <c r="W70" s="18">
        <f t="shared" si="74"/>
        <v>0</v>
      </c>
      <c r="X70" s="18">
        <f t="shared" si="74"/>
        <v>198.96</v>
      </c>
      <c r="Y70" s="18">
        <f t="shared" si="74"/>
        <v>198.96</v>
      </c>
    </row>
    <row r="71" spans="1:28" ht="18" customHeight="1" x14ac:dyDescent="0.25">
      <c r="A71" s="7">
        <f t="shared" si="10"/>
        <v>66</v>
      </c>
      <c r="B71" s="8" t="s">
        <v>95</v>
      </c>
      <c r="C71" s="7"/>
      <c r="D71" s="13"/>
      <c r="E71" s="10"/>
      <c r="F71" s="10"/>
      <c r="G71" s="10">
        <f t="shared" si="29"/>
        <v>0</v>
      </c>
      <c r="H71" s="10"/>
      <c r="I71" s="10"/>
      <c r="J71" s="10">
        <f t="shared" si="30"/>
        <v>0</v>
      </c>
      <c r="K71" s="10"/>
      <c r="L71" s="10"/>
      <c r="M71" s="10">
        <f t="shared" si="31"/>
        <v>0</v>
      </c>
      <c r="N71" s="10"/>
      <c r="O71" s="10"/>
      <c r="P71" s="10">
        <f t="shared" si="32"/>
        <v>0</v>
      </c>
      <c r="Q71" s="10"/>
      <c r="R71" s="10"/>
      <c r="S71" s="10">
        <f t="shared" si="33"/>
        <v>0</v>
      </c>
      <c r="T71" s="10"/>
      <c r="U71" s="10"/>
      <c r="V71" s="10">
        <f t="shared" si="34"/>
        <v>0</v>
      </c>
      <c r="W71" s="10">
        <f t="shared" ref="W71:W88" si="77">H71+K71+N71+Q71+T71</f>
        <v>0</v>
      </c>
      <c r="X71" s="10">
        <f t="shared" ref="X71:X88" si="78">I71+L71+O71+R71+U71</f>
        <v>0</v>
      </c>
      <c r="Y71" s="10">
        <f t="shared" ref="Y71:Y88" si="79">J71+M71+P71+S71+V71</f>
        <v>0</v>
      </c>
    </row>
    <row r="72" spans="1:28" ht="18" customHeight="1" x14ac:dyDescent="0.25">
      <c r="A72" s="7">
        <f t="shared" si="10"/>
        <v>67</v>
      </c>
      <c r="B72" s="8" t="s">
        <v>96</v>
      </c>
      <c r="C72" s="7"/>
      <c r="D72" s="13"/>
      <c r="E72" s="10"/>
      <c r="F72" s="10"/>
      <c r="G72" s="10">
        <f t="shared" si="29"/>
        <v>0</v>
      </c>
      <c r="H72" s="10"/>
      <c r="I72" s="10"/>
      <c r="J72" s="10">
        <f t="shared" si="30"/>
        <v>0</v>
      </c>
      <c r="K72" s="10"/>
      <c r="L72" s="10"/>
      <c r="M72" s="10">
        <f t="shared" si="31"/>
        <v>0</v>
      </c>
      <c r="N72" s="10"/>
      <c r="O72" s="10"/>
      <c r="P72" s="10">
        <f t="shared" si="32"/>
        <v>0</v>
      </c>
      <c r="Q72" s="10"/>
      <c r="R72" s="10"/>
      <c r="S72" s="10">
        <f t="shared" si="33"/>
        <v>0</v>
      </c>
      <c r="T72" s="10"/>
      <c r="U72" s="10"/>
      <c r="V72" s="10">
        <f t="shared" si="34"/>
        <v>0</v>
      </c>
      <c r="W72" s="10">
        <f t="shared" si="77"/>
        <v>0</v>
      </c>
      <c r="X72" s="10">
        <f t="shared" si="78"/>
        <v>0</v>
      </c>
      <c r="Y72" s="10">
        <f t="shared" si="79"/>
        <v>0</v>
      </c>
    </row>
    <row r="73" spans="1:28" ht="18" customHeight="1" x14ac:dyDescent="0.25">
      <c r="A73" s="7">
        <f t="shared" si="10"/>
        <v>68</v>
      </c>
      <c r="B73" s="8" t="s">
        <v>50</v>
      </c>
      <c r="C73" s="7"/>
      <c r="D73" s="13"/>
      <c r="E73" s="10"/>
      <c r="F73" s="10"/>
      <c r="G73" s="10">
        <f t="shared" si="29"/>
        <v>0</v>
      </c>
      <c r="H73" s="10"/>
      <c r="I73" s="10">
        <v>125.84</v>
      </c>
      <c r="J73" s="10">
        <f t="shared" si="30"/>
        <v>125.84</v>
      </c>
      <c r="K73" s="10"/>
      <c r="L73" s="10"/>
      <c r="M73" s="10">
        <f t="shared" si="31"/>
        <v>0</v>
      </c>
      <c r="N73" s="10"/>
      <c r="O73" s="10"/>
      <c r="P73" s="10">
        <f t="shared" si="32"/>
        <v>0</v>
      </c>
      <c r="Q73" s="10"/>
      <c r="R73" s="10"/>
      <c r="S73" s="10">
        <f t="shared" si="33"/>
        <v>0</v>
      </c>
      <c r="T73" s="10"/>
      <c r="U73" s="10"/>
      <c r="V73" s="10">
        <f t="shared" si="34"/>
        <v>0</v>
      </c>
      <c r="W73" s="10">
        <f t="shared" si="77"/>
        <v>0</v>
      </c>
      <c r="X73" s="10">
        <f t="shared" si="78"/>
        <v>125.84</v>
      </c>
      <c r="Y73" s="10">
        <f t="shared" si="79"/>
        <v>125.84</v>
      </c>
    </row>
    <row r="74" spans="1:28" ht="18" customHeight="1" x14ac:dyDescent="0.25">
      <c r="A74" s="7">
        <f t="shared" ref="A74:A89" si="80">A73+1</f>
        <v>69</v>
      </c>
      <c r="B74" s="8" t="s">
        <v>51</v>
      </c>
      <c r="C74" s="7"/>
      <c r="D74" s="13"/>
      <c r="E74" s="10"/>
      <c r="F74" s="10"/>
      <c r="G74" s="10">
        <f t="shared" si="29"/>
        <v>0</v>
      </c>
      <c r="H74" s="10"/>
      <c r="I74" s="10">
        <v>51.91</v>
      </c>
      <c r="J74" s="10">
        <f t="shared" si="30"/>
        <v>51.91</v>
      </c>
      <c r="K74" s="10"/>
      <c r="L74" s="10"/>
      <c r="M74" s="10">
        <f t="shared" si="31"/>
        <v>0</v>
      </c>
      <c r="N74" s="10"/>
      <c r="O74" s="10"/>
      <c r="P74" s="10">
        <f t="shared" si="32"/>
        <v>0</v>
      </c>
      <c r="Q74" s="10"/>
      <c r="R74" s="10"/>
      <c r="S74" s="10">
        <f t="shared" si="33"/>
        <v>0</v>
      </c>
      <c r="T74" s="10"/>
      <c r="U74" s="10"/>
      <c r="V74" s="10">
        <f t="shared" si="34"/>
        <v>0</v>
      </c>
      <c r="W74" s="10">
        <f t="shared" si="77"/>
        <v>0</v>
      </c>
      <c r="X74" s="10">
        <f t="shared" si="78"/>
        <v>51.91</v>
      </c>
      <c r="Y74" s="10">
        <f t="shared" si="79"/>
        <v>51.91</v>
      </c>
    </row>
    <row r="75" spans="1:28" ht="18" customHeight="1" x14ac:dyDescent="0.25">
      <c r="A75" s="7">
        <f t="shared" si="80"/>
        <v>70</v>
      </c>
      <c r="B75" s="8" t="s">
        <v>97</v>
      </c>
      <c r="C75" s="7"/>
      <c r="D75" s="13"/>
      <c r="E75" s="10"/>
      <c r="F75" s="10"/>
      <c r="G75" s="10">
        <f t="shared" si="29"/>
        <v>0</v>
      </c>
      <c r="H75" s="10"/>
      <c r="I75" s="10">
        <v>14.65</v>
      </c>
      <c r="J75" s="10">
        <f t="shared" si="30"/>
        <v>14.65</v>
      </c>
      <c r="K75" s="10"/>
      <c r="L75" s="10"/>
      <c r="M75" s="10">
        <f t="shared" si="31"/>
        <v>0</v>
      </c>
      <c r="N75" s="10"/>
      <c r="O75" s="10"/>
      <c r="P75" s="10">
        <f t="shared" si="32"/>
        <v>0</v>
      </c>
      <c r="Q75" s="10"/>
      <c r="R75" s="10"/>
      <c r="S75" s="10">
        <f t="shared" si="33"/>
        <v>0</v>
      </c>
      <c r="T75" s="10"/>
      <c r="U75" s="10"/>
      <c r="V75" s="10">
        <f t="shared" si="34"/>
        <v>0</v>
      </c>
      <c r="W75" s="10">
        <f t="shared" si="77"/>
        <v>0</v>
      </c>
      <c r="X75" s="10">
        <f t="shared" si="78"/>
        <v>14.65</v>
      </c>
      <c r="Y75" s="10">
        <f t="shared" si="79"/>
        <v>14.65</v>
      </c>
    </row>
    <row r="76" spans="1:28" ht="18" customHeight="1" x14ac:dyDescent="0.25">
      <c r="A76" s="7">
        <f t="shared" si="80"/>
        <v>71</v>
      </c>
      <c r="B76" s="8" t="s">
        <v>98</v>
      </c>
      <c r="C76" s="7"/>
      <c r="D76" s="13"/>
      <c r="E76" s="10"/>
      <c r="F76" s="10"/>
      <c r="G76" s="10">
        <f t="shared" si="29"/>
        <v>0</v>
      </c>
      <c r="H76" s="10"/>
      <c r="I76" s="10">
        <v>3.93</v>
      </c>
      <c r="J76" s="10">
        <f t="shared" si="30"/>
        <v>3.93</v>
      </c>
      <c r="K76" s="10"/>
      <c r="L76" s="10"/>
      <c r="M76" s="10">
        <f t="shared" si="31"/>
        <v>0</v>
      </c>
      <c r="N76" s="10"/>
      <c r="O76" s="10"/>
      <c r="P76" s="10">
        <f t="shared" si="32"/>
        <v>0</v>
      </c>
      <c r="Q76" s="10"/>
      <c r="R76" s="10"/>
      <c r="S76" s="10">
        <f t="shared" si="33"/>
        <v>0</v>
      </c>
      <c r="T76" s="10"/>
      <c r="U76" s="10"/>
      <c r="V76" s="10">
        <f t="shared" si="34"/>
        <v>0</v>
      </c>
      <c r="W76" s="10">
        <f t="shared" si="77"/>
        <v>0</v>
      </c>
      <c r="X76" s="10">
        <f t="shared" si="78"/>
        <v>3.93</v>
      </c>
      <c r="Y76" s="10">
        <f t="shared" si="79"/>
        <v>3.93</v>
      </c>
    </row>
    <row r="77" spans="1:28" ht="18" customHeight="1" x14ac:dyDescent="0.25">
      <c r="A77" s="7">
        <f t="shared" si="80"/>
        <v>72</v>
      </c>
      <c r="B77" s="8" t="s">
        <v>99</v>
      </c>
      <c r="C77" s="7"/>
      <c r="D77" s="13"/>
      <c r="E77" s="10"/>
      <c r="F77" s="10"/>
      <c r="G77" s="10">
        <f t="shared" si="29"/>
        <v>0</v>
      </c>
      <c r="H77" s="10"/>
      <c r="I77" s="10"/>
      <c r="J77" s="10">
        <f t="shared" si="30"/>
        <v>0</v>
      </c>
      <c r="K77" s="10"/>
      <c r="L77" s="10">
        <v>2.63</v>
      </c>
      <c r="M77" s="10">
        <f t="shared" si="31"/>
        <v>2.63</v>
      </c>
      <c r="N77" s="10"/>
      <c r="O77" s="10"/>
      <c r="P77" s="10">
        <f t="shared" si="32"/>
        <v>0</v>
      </c>
      <c r="Q77" s="10"/>
      <c r="R77" s="10"/>
      <c r="S77" s="10">
        <f t="shared" si="33"/>
        <v>0</v>
      </c>
      <c r="T77" s="10"/>
      <c r="U77" s="10"/>
      <c r="V77" s="10">
        <f t="shared" si="34"/>
        <v>0</v>
      </c>
      <c r="W77" s="10">
        <f t="shared" si="77"/>
        <v>0</v>
      </c>
      <c r="X77" s="10">
        <f t="shared" si="78"/>
        <v>2.63</v>
      </c>
      <c r="Y77" s="10">
        <f t="shared" si="79"/>
        <v>2.63</v>
      </c>
    </row>
    <row r="78" spans="1:28" ht="18" customHeight="1" x14ac:dyDescent="0.25">
      <c r="A78" s="7">
        <f t="shared" si="80"/>
        <v>73</v>
      </c>
      <c r="B78" s="8" t="s">
        <v>100</v>
      </c>
      <c r="C78" s="7"/>
      <c r="D78" s="13"/>
      <c r="E78" s="10"/>
      <c r="F78" s="10"/>
      <c r="G78" s="10">
        <f t="shared" si="29"/>
        <v>0</v>
      </c>
      <c r="H78" s="10"/>
      <c r="I78" s="10"/>
      <c r="J78" s="10">
        <f t="shared" si="30"/>
        <v>0</v>
      </c>
      <c r="K78" s="10"/>
      <c r="L78" s="10"/>
      <c r="M78" s="10">
        <f t="shared" si="31"/>
        <v>0</v>
      </c>
      <c r="N78" s="10"/>
      <c r="O78" s="10"/>
      <c r="P78" s="10">
        <f t="shared" si="32"/>
        <v>0</v>
      </c>
      <c r="Q78" s="10"/>
      <c r="R78" s="10"/>
      <c r="S78" s="10">
        <f t="shared" si="33"/>
        <v>0</v>
      </c>
      <c r="T78" s="10"/>
      <c r="U78" s="10"/>
      <c r="V78" s="10">
        <f t="shared" si="34"/>
        <v>0</v>
      </c>
      <c r="W78" s="10">
        <f t="shared" si="77"/>
        <v>0</v>
      </c>
      <c r="X78" s="10">
        <f t="shared" si="78"/>
        <v>0</v>
      </c>
      <c r="Y78" s="10">
        <f t="shared" si="79"/>
        <v>0</v>
      </c>
    </row>
    <row r="79" spans="1:28" ht="18" customHeight="1" x14ac:dyDescent="0.25">
      <c r="A79" s="7">
        <f t="shared" si="80"/>
        <v>74</v>
      </c>
      <c r="B79" s="8" t="s">
        <v>101</v>
      </c>
      <c r="C79" s="7"/>
      <c r="D79" s="13"/>
      <c r="E79" s="10"/>
      <c r="F79" s="10"/>
      <c r="G79" s="10">
        <f t="shared" si="29"/>
        <v>0</v>
      </c>
      <c r="H79" s="10"/>
      <c r="I79" s="10"/>
      <c r="J79" s="10">
        <f t="shared" si="30"/>
        <v>0</v>
      </c>
      <c r="K79" s="10"/>
      <c r="L79" s="10"/>
      <c r="M79" s="10">
        <f t="shared" si="31"/>
        <v>0</v>
      </c>
      <c r="N79" s="10"/>
      <c r="O79" s="10"/>
      <c r="P79" s="10">
        <f t="shared" si="32"/>
        <v>0</v>
      </c>
      <c r="Q79" s="10"/>
      <c r="R79" s="10"/>
      <c r="S79" s="10">
        <f t="shared" si="33"/>
        <v>0</v>
      </c>
      <c r="T79" s="10"/>
      <c r="U79" s="10"/>
      <c r="V79" s="10">
        <f t="shared" si="34"/>
        <v>0</v>
      </c>
      <c r="W79" s="10">
        <f t="shared" si="77"/>
        <v>0</v>
      </c>
      <c r="X79" s="10">
        <f t="shared" si="78"/>
        <v>0</v>
      </c>
      <c r="Y79" s="10">
        <f t="shared" si="79"/>
        <v>0</v>
      </c>
    </row>
    <row r="80" spans="1:28" ht="18" customHeight="1" x14ac:dyDescent="0.25">
      <c r="A80" s="7">
        <f t="shared" si="80"/>
        <v>75</v>
      </c>
      <c r="B80" s="8" t="s">
        <v>102</v>
      </c>
      <c r="C80" s="7"/>
      <c r="D80" s="13"/>
      <c r="E80" s="10"/>
      <c r="F80" s="10"/>
      <c r="G80" s="10">
        <f t="shared" si="29"/>
        <v>0</v>
      </c>
      <c r="H80" s="10"/>
      <c r="I80" s="10"/>
      <c r="J80" s="10">
        <f t="shared" si="30"/>
        <v>0</v>
      </c>
      <c r="K80" s="10"/>
      <c r="L80" s="10"/>
      <c r="M80" s="10">
        <f t="shared" si="31"/>
        <v>0</v>
      </c>
      <c r="N80" s="10"/>
      <c r="O80" s="10"/>
      <c r="P80" s="10">
        <f t="shared" si="32"/>
        <v>0</v>
      </c>
      <c r="Q80" s="10"/>
      <c r="R80" s="10"/>
      <c r="S80" s="10">
        <f t="shared" si="33"/>
        <v>0</v>
      </c>
      <c r="T80" s="10"/>
      <c r="U80" s="10"/>
      <c r="V80" s="10">
        <f t="shared" si="34"/>
        <v>0</v>
      </c>
      <c r="W80" s="10">
        <f t="shared" si="77"/>
        <v>0</v>
      </c>
      <c r="X80" s="10">
        <f t="shared" si="78"/>
        <v>0</v>
      </c>
      <c r="Y80" s="10">
        <f t="shared" si="79"/>
        <v>0</v>
      </c>
    </row>
    <row r="81" spans="1:27" ht="18" customHeight="1" x14ac:dyDescent="0.25">
      <c r="A81" s="7">
        <f t="shared" si="80"/>
        <v>76</v>
      </c>
      <c r="B81" s="8" t="s">
        <v>103</v>
      </c>
      <c r="C81" s="7"/>
      <c r="D81" s="13"/>
      <c r="E81" s="10"/>
      <c r="F81" s="10"/>
      <c r="G81" s="10">
        <f t="shared" si="29"/>
        <v>0</v>
      </c>
      <c r="H81" s="10"/>
      <c r="I81" s="10"/>
      <c r="J81" s="10">
        <f t="shared" si="30"/>
        <v>0</v>
      </c>
      <c r="K81" s="10"/>
      <c r="L81" s="10"/>
      <c r="M81" s="10">
        <f t="shared" si="31"/>
        <v>0</v>
      </c>
      <c r="N81" s="10"/>
      <c r="O81" s="10"/>
      <c r="P81" s="10">
        <f t="shared" si="32"/>
        <v>0</v>
      </c>
      <c r="Q81" s="10"/>
      <c r="R81" s="10"/>
      <c r="S81" s="10">
        <f t="shared" si="33"/>
        <v>0</v>
      </c>
      <c r="T81" s="10"/>
      <c r="U81" s="10"/>
      <c r="V81" s="10">
        <f t="shared" si="34"/>
        <v>0</v>
      </c>
      <c r="W81" s="10">
        <f t="shared" si="77"/>
        <v>0</v>
      </c>
      <c r="X81" s="10">
        <f t="shared" si="78"/>
        <v>0</v>
      </c>
      <c r="Y81" s="10">
        <f t="shared" si="79"/>
        <v>0</v>
      </c>
    </row>
    <row r="82" spans="1:27" ht="18" customHeight="1" x14ac:dyDescent="0.25">
      <c r="A82" s="7">
        <f t="shared" si="80"/>
        <v>77</v>
      </c>
      <c r="B82" s="8" t="s">
        <v>104</v>
      </c>
      <c r="C82" s="7"/>
      <c r="D82" s="13"/>
      <c r="E82" s="10"/>
      <c r="F82" s="10"/>
      <c r="G82" s="10">
        <f t="shared" si="29"/>
        <v>0</v>
      </c>
      <c r="H82" s="10"/>
      <c r="I82" s="10"/>
      <c r="J82" s="10">
        <f t="shared" si="30"/>
        <v>0</v>
      </c>
      <c r="K82" s="10"/>
      <c r="L82" s="10"/>
      <c r="M82" s="10">
        <f t="shared" si="31"/>
        <v>0</v>
      </c>
      <c r="N82" s="10"/>
      <c r="O82" s="10"/>
      <c r="P82" s="10">
        <f t="shared" si="32"/>
        <v>0</v>
      </c>
      <c r="Q82" s="10"/>
      <c r="R82" s="10"/>
      <c r="S82" s="10">
        <f t="shared" si="33"/>
        <v>0</v>
      </c>
      <c r="T82" s="10"/>
      <c r="U82" s="10"/>
      <c r="V82" s="10">
        <f t="shared" si="34"/>
        <v>0</v>
      </c>
      <c r="W82" s="10">
        <f t="shared" si="77"/>
        <v>0</v>
      </c>
      <c r="X82" s="10">
        <f t="shared" si="78"/>
        <v>0</v>
      </c>
      <c r="Y82" s="10">
        <f t="shared" si="79"/>
        <v>0</v>
      </c>
    </row>
    <row r="83" spans="1:27" ht="18" customHeight="1" x14ac:dyDescent="0.25">
      <c r="A83" s="7">
        <f t="shared" si="80"/>
        <v>78</v>
      </c>
      <c r="B83" s="8" t="s">
        <v>105</v>
      </c>
      <c r="C83" s="7"/>
      <c r="D83" s="13"/>
      <c r="E83" s="10"/>
      <c r="F83" s="10"/>
      <c r="G83" s="10">
        <f t="shared" si="29"/>
        <v>0</v>
      </c>
      <c r="H83" s="10"/>
      <c r="I83" s="10"/>
      <c r="J83" s="10">
        <f t="shared" si="30"/>
        <v>0</v>
      </c>
      <c r="K83" s="10"/>
      <c r="L83" s="10"/>
      <c r="M83" s="10">
        <f t="shared" si="31"/>
        <v>0</v>
      </c>
      <c r="N83" s="10"/>
      <c r="O83" s="10"/>
      <c r="P83" s="10">
        <f t="shared" si="32"/>
        <v>0</v>
      </c>
      <c r="Q83" s="10"/>
      <c r="R83" s="10"/>
      <c r="S83" s="10">
        <f t="shared" si="33"/>
        <v>0</v>
      </c>
      <c r="T83" s="10"/>
      <c r="U83" s="10"/>
      <c r="V83" s="10">
        <f t="shared" si="34"/>
        <v>0</v>
      </c>
      <c r="W83" s="10">
        <f t="shared" si="77"/>
        <v>0</v>
      </c>
      <c r="X83" s="10">
        <f t="shared" si="78"/>
        <v>0</v>
      </c>
      <c r="Y83" s="10">
        <f t="shared" si="79"/>
        <v>0</v>
      </c>
    </row>
    <row r="84" spans="1:27" ht="18" customHeight="1" x14ac:dyDescent="0.25">
      <c r="A84" s="7">
        <f t="shared" si="80"/>
        <v>79</v>
      </c>
      <c r="B84" s="8" t="s">
        <v>106</v>
      </c>
      <c r="C84" s="7"/>
      <c r="D84" s="13"/>
      <c r="E84" s="10"/>
      <c r="F84" s="10"/>
      <c r="G84" s="10">
        <f t="shared" si="29"/>
        <v>0</v>
      </c>
      <c r="H84" s="10"/>
      <c r="I84" s="10"/>
      <c r="J84" s="10">
        <f t="shared" si="30"/>
        <v>0</v>
      </c>
      <c r="K84" s="10"/>
      <c r="L84" s="10"/>
      <c r="M84" s="10">
        <f t="shared" si="31"/>
        <v>0</v>
      </c>
      <c r="N84" s="10"/>
      <c r="O84" s="10"/>
      <c r="P84" s="10">
        <f t="shared" si="32"/>
        <v>0</v>
      </c>
      <c r="Q84" s="10"/>
      <c r="R84" s="10"/>
      <c r="S84" s="10">
        <f t="shared" si="33"/>
        <v>0</v>
      </c>
      <c r="T84" s="10"/>
      <c r="U84" s="10"/>
      <c r="V84" s="10">
        <f t="shared" si="34"/>
        <v>0</v>
      </c>
      <c r="W84" s="10">
        <f t="shared" si="77"/>
        <v>0</v>
      </c>
      <c r="X84" s="10">
        <f t="shared" si="78"/>
        <v>0</v>
      </c>
      <c r="Y84" s="10">
        <f t="shared" si="79"/>
        <v>0</v>
      </c>
    </row>
    <row r="85" spans="1:27" ht="18" customHeight="1" x14ac:dyDescent="0.25">
      <c r="A85" s="7">
        <f t="shared" si="80"/>
        <v>80</v>
      </c>
      <c r="B85" s="8" t="s">
        <v>107</v>
      </c>
      <c r="C85" s="7"/>
      <c r="D85" s="13"/>
      <c r="E85" s="10"/>
      <c r="F85" s="10"/>
      <c r="G85" s="10">
        <f t="shared" si="29"/>
        <v>0</v>
      </c>
      <c r="H85" s="10"/>
      <c r="I85" s="10"/>
      <c r="J85" s="10">
        <f t="shared" si="30"/>
        <v>0</v>
      </c>
      <c r="K85" s="10"/>
      <c r="L85" s="10"/>
      <c r="M85" s="10">
        <f t="shared" si="31"/>
        <v>0</v>
      </c>
      <c r="N85" s="10"/>
      <c r="O85" s="10"/>
      <c r="P85" s="10">
        <f t="shared" si="32"/>
        <v>0</v>
      </c>
      <c r="Q85" s="10"/>
      <c r="R85" s="10"/>
      <c r="S85" s="10">
        <f t="shared" si="33"/>
        <v>0</v>
      </c>
      <c r="T85" s="10"/>
      <c r="U85" s="10"/>
      <c r="V85" s="10">
        <f t="shared" si="34"/>
        <v>0</v>
      </c>
      <c r="W85" s="10">
        <f t="shared" si="77"/>
        <v>0</v>
      </c>
      <c r="X85" s="10">
        <f t="shared" si="78"/>
        <v>0</v>
      </c>
      <c r="Y85" s="10">
        <f t="shared" si="79"/>
        <v>0</v>
      </c>
    </row>
    <row r="86" spans="1:27" ht="18" customHeight="1" x14ac:dyDescent="0.25">
      <c r="A86" s="7">
        <f t="shared" si="80"/>
        <v>81</v>
      </c>
      <c r="B86" s="8" t="s">
        <v>108</v>
      </c>
      <c r="C86" s="7"/>
      <c r="D86" s="13"/>
      <c r="E86" s="10"/>
      <c r="F86" s="10"/>
      <c r="G86" s="10">
        <f t="shared" si="29"/>
        <v>0</v>
      </c>
      <c r="H86" s="10"/>
      <c r="I86" s="10"/>
      <c r="J86" s="10">
        <f t="shared" si="30"/>
        <v>0</v>
      </c>
      <c r="K86" s="10"/>
      <c r="L86" s="10"/>
      <c r="M86" s="10">
        <f t="shared" si="31"/>
        <v>0</v>
      </c>
      <c r="N86" s="10"/>
      <c r="O86" s="10"/>
      <c r="P86" s="10">
        <f t="shared" si="32"/>
        <v>0</v>
      </c>
      <c r="Q86" s="10"/>
      <c r="R86" s="10"/>
      <c r="S86" s="10">
        <f t="shared" si="33"/>
        <v>0</v>
      </c>
      <c r="T86" s="10"/>
      <c r="U86" s="10"/>
      <c r="V86" s="10">
        <f t="shared" si="34"/>
        <v>0</v>
      </c>
      <c r="W86" s="10">
        <f t="shared" si="77"/>
        <v>0</v>
      </c>
      <c r="X86" s="10">
        <f t="shared" si="78"/>
        <v>0</v>
      </c>
      <c r="Y86" s="10">
        <f t="shared" si="79"/>
        <v>0</v>
      </c>
    </row>
    <row r="87" spans="1:27" ht="24" x14ac:dyDescent="0.25">
      <c r="A87" s="7">
        <f t="shared" si="80"/>
        <v>82</v>
      </c>
      <c r="B87" s="21" t="s">
        <v>109</v>
      </c>
      <c r="C87" s="7"/>
      <c r="D87" s="13"/>
      <c r="E87" s="10"/>
      <c r="F87" s="10"/>
      <c r="G87" s="10">
        <f t="shared" si="29"/>
        <v>0</v>
      </c>
      <c r="H87" s="10"/>
      <c r="I87" s="10"/>
      <c r="J87" s="10">
        <f t="shared" si="30"/>
        <v>0</v>
      </c>
      <c r="K87" s="10"/>
      <c r="L87" s="10"/>
      <c r="M87" s="10">
        <f t="shared" si="31"/>
        <v>0</v>
      </c>
      <c r="N87" s="10"/>
      <c r="O87" s="10"/>
      <c r="P87" s="10">
        <f t="shared" si="32"/>
        <v>0</v>
      </c>
      <c r="Q87" s="10"/>
      <c r="R87" s="10"/>
      <c r="S87" s="10">
        <f t="shared" si="33"/>
        <v>0</v>
      </c>
      <c r="T87" s="10"/>
      <c r="U87" s="10"/>
      <c r="V87" s="10">
        <f t="shared" si="34"/>
        <v>0</v>
      </c>
      <c r="W87" s="10">
        <f t="shared" si="77"/>
        <v>0</v>
      </c>
      <c r="X87" s="10">
        <f t="shared" si="78"/>
        <v>0</v>
      </c>
      <c r="Y87" s="10">
        <f t="shared" si="79"/>
        <v>0</v>
      </c>
    </row>
    <row r="88" spans="1:27" ht="18" customHeight="1" x14ac:dyDescent="0.25">
      <c r="A88" s="7">
        <f t="shared" si="80"/>
        <v>83</v>
      </c>
      <c r="B88" s="8" t="s">
        <v>110</v>
      </c>
      <c r="C88" s="7"/>
      <c r="D88" s="13"/>
      <c r="E88" s="10"/>
      <c r="F88" s="10"/>
      <c r="G88" s="10">
        <f t="shared" si="29"/>
        <v>0</v>
      </c>
      <c r="H88" s="10"/>
      <c r="I88" s="10"/>
      <c r="J88" s="10">
        <f t="shared" si="30"/>
        <v>0</v>
      </c>
      <c r="K88" s="10"/>
      <c r="L88" s="10"/>
      <c r="M88" s="10">
        <f t="shared" si="31"/>
        <v>0</v>
      </c>
      <c r="N88" s="10"/>
      <c r="O88" s="10"/>
      <c r="P88" s="10">
        <f t="shared" si="32"/>
        <v>0</v>
      </c>
      <c r="Q88" s="10"/>
      <c r="R88" s="10"/>
      <c r="S88" s="10">
        <f t="shared" si="33"/>
        <v>0</v>
      </c>
      <c r="T88" s="10"/>
      <c r="U88" s="10"/>
      <c r="V88" s="10">
        <f t="shared" si="34"/>
        <v>0</v>
      </c>
      <c r="W88" s="10">
        <f t="shared" si="77"/>
        <v>0</v>
      </c>
      <c r="X88" s="10">
        <f t="shared" si="78"/>
        <v>0</v>
      </c>
      <c r="Y88" s="10">
        <f t="shared" si="79"/>
        <v>0</v>
      </c>
    </row>
    <row r="89" spans="1:27" s="4" customFormat="1" ht="18" customHeight="1" x14ac:dyDescent="0.25">
      <c r="A89" s="14">
        <f t="shared" si="80"/>
        <v>84</v>
      </c>
      <c r="B89" s="15" t="s">
        <v>93</v>
      </c>
      <c r="C89" s="14"/>
      <c r="D89" s="16"/>
      <c r="E89" s="18">
        <f>E69+E70</f>
        <v>1473.384</v>
      </c>
      <c r="F89" s="18">
        <f t="shared" ref="F89:Y89" si="81">F69+F70</f>
        <v>1164.1117554712002</v>
      </c>
      <c r="G89" s="18">
        <f t="shared" si="81"/>
        <v>-309.2722445288</v>
      </c>
      <c r="H89" s="18">
        <f t="shared" si="81"/>
        <v>2076.8492500000002</v>
      </c>
      <c r="I89" s="18">
        <f t="shared" si="81"/>
        <v>2415.9384971758</v>
      </c>
      <c r="J89" s="18">
        <f t="shared" si="81"/>
        <v>339.08924717579964</v>
      </c>
      <c r="K89" s="18">
        <f t="shared" si="81"/>
        <v>4888.7621399999998</v>
      </c>
      <c r="L89" s="18">
        <f t="shared" si="81"/>
        <v>4114.3503568840006</v>
      </c>
      <c r="M89" s="18">
        <f t="shared" si="81"/>
        <v>-774.41178311599992</v>
      </c>
      <c r="N89" s="18">
        <f t="shared" si="81"/>
        <v>0</v>
      </c>
      <c r="O89" s="18">
        <f t="shared" si="81"/>
        <v>0</v>
      </c>
      <c r="P89" s="18">
        <f t="shared" si="81"/>
        <v>0</v>
      </c>
      <c r="Q89" s="18">
        <f t="shared" ref="Q89:R89" si="82">Q69+Q70</f>
        <v>0</v>
      </c>
      <c r="R89" s="18">
        <f t="shared" si="82"/>
        <v>0</v>
      </c>
      <c r="S89" s="18">
        <f t="shared" si="81"/>
        <v>0</v>
      </c>
      <c r="T89" s="18">
        <f t="shared" si="81"/>
        <v>0</v>
      </c>
      <c r="U89" s="18">
        <f t="shared" si="81"/>
        <v>9.89</v>
      </c>
      <c r="V89" s="18">
        <f t="shared" si="81"/>
        <v>9.89</v>
      </c>
      <c r="W89" s="18">
        <f t="shared" si="81"/>
        <v>6965.61139</v>
      </c>
      <c r="X89" s="18">
        <f t="shared" si="81"/>
        <v>6540.1788540598</v>
      </c>
      <c r="Y89" s="18">
        <f t="shared" si="81"/>
        <v>-425.43253594020007</v>
      </c>
      <c r="Z89" s="5"/>
      <c r="AA89" s="5"/>
    </row>
    <row r="90" spans="1:27" ht="18" customHeight="1" x14ac:dyDescent="0.25">
      <c r="B90" s="44" t="s">
        <v>111</v>
      </c>
      <c r="C90" s="44"/>
      <c r="D90" s="44"/>
      <c r="E90" s="19"/>
      <c r="F90" s="19"/>
      <c r="M90" s="1"/>
      <c r="P90" s="1"/>
      <c r="S90" s="1"/>
      <c r="V90" s="1"/>
    </row>
    <row r="91" spans="1:27" ht="18" customHeight="1" x14ac:dyDescent="0.25">
      <c r="P91" s="3" t="s">
        <v>119</v>
      </c>
      <c r="Y91" s="3">
        <f>X89/F89</f>
        <v>5.6181709559427278</v>
      </c>
    </row>
    <row r="92" spans="1:27" ht="18" customHeight="1" x14ac:dyDescent="0.25">
      <c r="I92" s="1"/>
      <c r="P92" s="3" t="s">
        <v>121</v>
      </c>
      <c r="Y92" s="3">
        <f>W89/E89</f>
        <v>4.7276279571381252</v>
      </c>
    </row>
    <row r="93" spans="1:27" ht="18" customHeight="1" x14ac:dyDescent="0.25">
      <c r="E93" s="1">
        <f>E89-E60</f>
        <v>1369.0540000000001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 t="s">
        <v>129</v>
      </c>
      <c r="Q93" s="1"/>
      <c r="R93" s="1"/>
      <c r="S93" s="1"/>
      <c r="T93" s="1"/>
      <c r="U93" s="1"/>
      <c r="V93" s="1"/>
      <c r="W93" s="1"/>
      <c r="X93" s="1"/>
    </row>
    <row r="94" spans="1:27" ht="18" customHeight="1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 t="s">
        <v>122</v>
      </c>
      <c r="Q94" s="1"/>
      <c r="R94" s="1"/>
      <c r="S94" s="1"/>
      <c r="T94" s="1"/>
      <c r="U94" s="1"/>
      <c r="V94" s="1"/>
      <c r="W94" s="1"/>
      <c r="X94" s="1"/>
      <c r="Y94" s="33">
        <v>0.109</v>
      </c>
    </row>
    <row r="95" spans="1:27" ht="18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 t="s">
        <v>123</v>
      </c>
      <c r="Q95" s="1"/>
      <c r="R95" s="1"/>
      <c r="S95" s="1"/>
      <c r="T95" s="1"/>
      <c r="U95" s="1"/>
      <c r="V95" s="1"/>
      <c r="W95" s="1"/>
      <c r="X95" s="1"/>
      <c r="Y95" s="1"/>
    </row>
    <row r="96" spans="1:27" ht="18" customHeight="1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 t="s">
        <v>124</v>
      </c>
      <c r="Q96" s="1"/>
      <c r="R96" s="1"/>
      <c r="S96" s="1"/>
      <c r="T96" s="1"/>
      <c r="U96" s="1"/>
      <c r="V96" s="1"/>
      <c r="W96" s="1"/>
      <c r="X96" s="1"/>
      <c r="Y96" s="3">
        <f>(Y91-Y92)/(100%-Y95)</f>
        <v>0.89054299880460253</v>
      </c>
    </row>
    <row r="97" spans="6:24" ht="18" customHeight="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6:24" ht="18" customHeight="1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6:24" ht="18" customHeight="1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6:24" ht="18" customHeight="1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6:24" ht="18" customHeight="1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</sheetData>
  <mergeCells count="38">
    <mergeCell ref="B90:D90"/>
    <mergeCell ref="U34:U35"/>
    <mergeCell ref="V34:V35"/>
    <mergeCell ref="K34:K35"/>
    <mergeCell ref="L34:L35"/>
    <mergeCell ref="N34:N35"/>
    <mergeCell ref="I34:I35"/>
    <mergeCell ref="J34:J35"/>
    <mergeCell ref="O34:O35"/>
    <mergeCell ref="P34:P35"/>
    <mergeCell ref="C34:C35"/>
    <mergeCell ref="E34:E35"/>
    <mergeCell ref="F34:F35"/>
    <mergeCell ref="G34:G35"/>
    <mergeCell ref="H34:H35"/>
    <mergeCell ref="Q4:S4"/>
    <mergeCell ref="T4:V4"/>
    <mergeCell ref="W4:Y4"/>
    <mergeCell ref="Q34:Q35"/>
    <mergeCell ref="R34:R35"/>
    <mergeCell ref="S34:S35"/>
    <mergeCell ref="T34:T35"/>
    <mergeCell ref="A1:Y1"/>
    <mergeCell ref="D34:D35"/>
    <mergeCell ref="M34:M35"/>
    <mergeCell ref="W34:W35"/>
    <mergeCell ref="X34:X35"/>
    <mergeCell ref="Y34:Y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</mergeCells>
  <printOptions horizontalCentered="1"/>
  <pageMargins left="0" right="0" top="0.196850393700787" bottom="0.196850393700787" header="0" footer="0"/>
  <pageSetup paperSize="9" scale="68" orientation="landscape" r:id="rId1"/>
  <rowBreaks count="2" manualBreakCount="2">
    <brk id="42" max="24" man="1"/>
    <brk id="8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"/>
  <sheetViews>
    <sheetView view="pageBreakPreview" zoomScaleNormal="100" zoomScaleSheetLayoutView="100" workbookViewId="0">
      <selection activeCell="Y97" sqref="Y97"/>
    </sheetView>
  </sheetViews>
  <sheetFormatPr defaultRowHeight="18" customHeight="1" x14ac:dyDescent="0.25"/>
  <cols>
    <col min="1" max="1" width="4.42578125" style="3" customWidth="1"/>
    <col min="2" max="2" width="29.42578125" style="2" customWidth="1"/>
    <col min="3" max="3" width="8.5703125" style="3" customWidth="1"/>
    <col min="4" max="4" width="9.140625" style="3" customWidth="1"/>
    <col min="5" max="6" width="7.5703125" style="3" bestFit="1" customWidth="1"/>
    <col min="7" max="7" width="9.140625" style="3" bestFit="1" customWidth="1"/>
    <col min="8" max="9" width="7.5703125" style="3" bestFit="1" customWidth="1"/>
    <col min="10" max="10" width="9.140625" style="3" customWidth="1"/>
    <col min="11" max="12" width="7.5703125" style="3" bestFit="1" customWidth="1"/>
    <col min="13" max="13" width="9.140625" style="3" customWidth="1"/>
    <col min="14" max="14" width="4.5703125" style="3" bestFit="1" customWidth="1"/>
    <col min="15" max="15" width="6.7109375" style="3" bestFit="1" customWidth="1"/>
    <col min="16" max="16" width="8.28515625" style="3" bestFit="1" customWidth="1"/>
    <col min="17" max="17" width="4.5703125" style="3" bestFit="1" customWidth="1"/>
    <col min="18" max="18" width="6.7109375" style="3" customWidth="1"/>
    <col min="19" max="19" width="9.5703125" style="3" customWidth="1"/>
    <col min="20" max="20" width="4.5703125" style="3" bestFit="1" customWidth="1"/>
    <col min="21" max="21" width="6.7109375" style="3" bestFit="1" customWidth="1"/>
    <col min="22" max="22" width="9.7109375" style="3" customWidth="1"/>
    <col min="23" max="24" width="7.5703125" style="3" bestFit="1" customWidth="1"/>
    <col min="25" max="25" width="9" style="3" customWidth="1"/>
    <col min="26" max="26" width="5.5703125" style="3" bestFit="1" customWidth="1"/>
    <col min="27" max="27" width="6.5703125" style="3" bestFit="1" customWidth="1"/>
    <col min="28" max="16384" width="9.140625" style="3"/>
  </cols>
  <sheetData>
    <row r="1" spans="1:25" ht="18" customHeight="1" x14ac:dyDescent="0.2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8" customHeight="1" x14ac:dyDescent="0.25">
      <c r="A2" s="47" t="s">
        <v>133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s="4" customFormat="1" ht="18" customHeight="1" x14ac:dyDescent="0.25">
      <c r="A3" s="48" t="s">
        <v>118</v>
      </c>
      <c r="B3" s="51" t="s">
        <v>1</v>
      </c>
      <c r="C3" s="48" t="s">
        <v>128</v>
      </c>
      <c r="D3" s="41" t="s">
        <v>127</v>
      </c>
      <c r="E3" s="54" t="s">
        <v>2</v>
      </c>
      <c r="F3" s="55"/>
      <c r="G3" s="56"/>
      <c r="H3" s="60" t="s">
        <v>3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4" customFormat="1" ht="28.5" customHeight="1" x14ac:dyDescent="0.25">
      <c r="A4" s="49"/>
      <c r="B4" s="52"/>
      <c r="C4" s="49"/>
      <c r="D4" s="42"/>
      <c r="E4" s="57"/>
      <c r="F4" s="58"/>
      <c r="G4" s="59"/>
      <c r="H4" s="60" t="s">
        <v>4</v>
      </c>
      <c r="I4" s="61"/>
      <c r="J4" s="62"/>
      <c r="K4" s="60" t="s">
        <v>5</v>
      </c>
      <c r="L4" s="61"/>
      <c r="M4" s="62"/>
      <c r="N4" s="60" t="s">
        <v>6</v>
      </c>
      <c r="O4" s="61"/>
      <c r="P4" s="62"/>
      <c r="Q4" s="60" t="s">
        <v>7</v>
      </c>
      <c r="R4" s="61"/>
      <c r="S4" s="62"/>
      <c r="T4" s="60" t="s">
        <v>8</v>
      </c>
      <c r="U4" s="61"/>
      <c r="V4" s="62"/>
      <c r="W4" s="60" t="s">
        <v>9</v>
      </c>
      <c r="X4" s="61"/>
      <c r="Y4" s="62"/>
    </row>
    <row r="5" spans="1:25" s="4" customFormat="1" ht="34.5" customHeight="1" x14ac:dyDescent="0.25">
      <c r="A5" s="50"/>
      <c r="B5" s="53"/>
      <c r="C5" s="50"/>
      <c r="D5" s="43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22</v>
      </c>
      <c r="R5" s="14" t="s">
        <v>23</v>
      </c>
      <c r="S5" s="14" t="s">
        <v>24</v>
      </c>
      <c r="T5" s="14" t="s">
        <v>25</v>
      </c>
      <c r="U5" s="14" t="s">
        <v>26</v>
      </c>
      <c r="V5" s="14" t="s">
        <v>27</v>
      </c>
      <c r="W5" s="14" t="s">
        <v>28</v>
      </c>
      <c r="X5" s="14" t="s">
        <v>29</v>
      </c>
      <c r="Y5" s="14" t="s">
        <v>30</v>
      </c>
    </row>
    <row r="6" spans="1:25" ht="18" customHeight="1" x14ac:dyDescent="0.25">
      <c r="A6" s="7">
        <v>1</v>
      </c>
      <c r="B6" s="8" t="s">
        <v>31</v>
      </c>
      <c r="C6" s="7">
        <v>420</v>
      </c>
      <c r="D6" s="9">
        <v>0.2334</v>
      </c>
      <c r="E6" s="10">
        <v>49.25333333333333</v>
      </c>
      <c r="F6" s="10">
        <v>35.563333333333333</v>
      </c>
      <c r="G6" s="10">
        <f>F6-E6</f>
        <v>-13.689999999999998</v>
      </c>
      <c r="H6" s="10">
        <v>46.272222222222332</v>
      </c>
      <c r="I6" s="10">
        <v>46.27</v>
      </c>
      <c r="J6" s="10">
        <f>I6-H6</f>
        <v>-2.222222222329151E-3</v>
      </c>
      <c r="K6" s="10">
        <v>164.50613333333331</v>
      </c>
      <c r="L6" s="10">
        <v>118.79</v>
      </c>
      <c r="M6" s="10">
        <f>L6-K6</f>
        <v>-45.716133333333303</v>
      </c>
      <c r="N6" s="10"/>
      <c r="O6" s="10"/>
      <c r="P6" s="10">
        <f>O6-N6</f>
        <v>0</v>
      </c>
      <c r="Q6" s="10"/>
      <c r="R6" s="10"/>
      <c r="S6" s="10">
        <f>R6-Q6</f>
        <v>0</v>
      </c>
      <c r="T6" s="10">
        <v>0</v>
      </c>
      <c r="U6" s="10">
        <v>0</v>
      </c>
      <c r="V6" s="10">
        <f>U6-T6</f>
        <v>0</v>
      </c>
      <c r="W6" s="10">
        <f>H6+K6+N6+Q6+T6</f>
        <v>210.77835555555563</v>
      </c>
      <c r="X6" s="10">
        <f t="shared" ref="X6:Y13" si="0">I6+L6+O6+R6+U6</f>
        <v>165.06</v>
      </c>
      <c r="Y6" s="10">
        <f t="shared" si="0"/>
        <v>-45.718355555555632</v>
      </c>
    </row>
    <row r="7" spans="1:25" ht="18" customHeight="1" x14ac:dyDescent="0.25">
      <c r="A7" s="7">
        <f>A6+1</f>
        <v>2</v>
      </c>
      <c r="B7" s="8" t="s">
        <v>32</v>
      </c>
      <c r="C7" s="7">
        <v>420</v>
      </c>
      <c r="D7" s="9">
        <v>0.2334</v>
      </c>
      <c r="E7" s="10">
        <v>49.25333333333333</v>
      </c>
      <c r="F7" s="10">
        <v>35.563333333333333</v>
      </c>
      <c r="G7" s="10">
        <f t="shared" ref="G7:G33" si="1">F7-E7</f>
        <v>-13.689999999999998</v>
      </c>
      <c r="H7" s="10">
        <v>46.272222222222332</v>
      </c>
      <c r="I7" s="10">
        <v>46.27</v>
      </c>
      <c r="J7" s="10">
        <f t="shared" ref="J7:J33" si="2">I7-H7</f>
        <v>-2.222222222329151E-3</v>
      </c>
      <c r="K7" s="10">
        <v>164.50613333333331</v>
      </c>
      <c r="L7" s="10">
        <v>118.79</v>
      </c>
      <c r="M7" s="10">
        <f t="shared" ref="M7:M33" si="3">L7-K7</f>
        <v>-45.716133333333303</v>
      </c>
      <c r="N7" s="10"/>
      <c r="O7" s="10"/>
      <c r="P7" s="10">
        <f t="shared" ref="P7:P33" si="4">O7-N7</f>
        <v>0</v>
      </c>
      <c r="Q7" s="10"/>
      <c r="R7" s="10"/>
      <c r="S7" s="10">
        <f t="shared" ref="S7:S33" si="5">R7-Q7</f>
        <v>0</v>
      </c>
      <c r="T7" s="10">
        <v>0</v>
      </c>
      <c r="U7" s="10">
        <v>0</v>
      </c>
      <c r="V7" s="10">
        <f t="shared" ref="V7:V33" si="6">U7-T7</f>
        <v>0</v>
      </c>
      <c r="W7" s="10">
        <f t="shared" ref="W7:W13" si="7">H7+K7+N7+Q7+T7</f>
        <v>210.77835555555563</v>
      </c>
      <c r="X7" s="10">
        <f t="shared" si="0"/>
        <v>165.06</v>
      </c>
      <c r="Y7" s="10">
        <f t="shared" si="0"/>
        <v>-45.718355555555632</v>
      </c>
    </row>
    <row r="8" spans="1:25" ht="18" customHeight="1" x14ac:dyDescent="0.25">
      <c r="A8" s="7">
        <f t="shared" ref="A8:A73" si="8">A7+1</f>
        <v>3</v>
      </c>
      <c r="B8" s="8" t="s">
        <v>33</v>
      </c>
      <c r="C8" s="7">
        <v>420</v>
      </c>
      <c r="D8" s="9">
        <v>0.2334</v>
      </c>
      <c r="E8" s="10">
        <v>49.25333333333333</v>
      </c>
      <c r="F8" s="10">
        <v>35.563333333333333</v>
      </c>
      <c r="G8" s="10">
        <f t="shared" si="1"/>
        <v>-13.689999999999998</v>
      </c>
      <c r="H8" s="10">
        <v>46.272222222222332</v>
      </c>
      <c r="I8" s="10">
        <v>46.27</v>
      </c>
      <c r="J8" s="10">
        <f t="shared" si="2"/>
        <v>-2.222222222329151E-3</v>
      </c>
      <c r="K8" s="10">
        <v>164.50613333333331</v>
      </c>
      <c r="L8" s="10">
        <v>118.79</v>
      </c>
      <c r="M8" s="10">
        <f t="shared" si="3"/>
        <v>-45.716133333333303</v>
      </c>
      <c r="N8" s="10"/>
      <c r="O8" s="10"/>
      <c r="P8" s="10">
        <f t="shared" si="4"/>
        <v>0</v>
      </c>
      <c r="Q8" s="10"/>
      <c r="R8" s="10"/>
      <c r="S8" s="10">
        <f t="shared" si="5"/>
        <v>0</v>
      </c>
      <c r="T8" s="10">
        <v>0</v>
      </c>
      <c r="U8" s="10">
        <v>0</v>
      </c>
      <c r="V8" s="10">
        <f t="shared" si="6"/>
        <v>0</v>
      </c>
      <c r="W8" s="10">
        <f t="shared" si="7"/>
        <v>210.77835555555563</v>
      </c>
      <c r="X8" s="10">
        <f t="shared" si="0"/>
        <v>165.06</v>
      </c>
      <c r="Y8" s="10">
        <f t="shared" si="0"/>
        <v>-45.718355555555632</v>
      </c>
    </row>
    <row r="9" spans="1:25" ht="18" customHeight="1" x14ac:dyDescent="0.25">
      <c r="A9" s="7">
        <f t="shared" si="8"/>
        <v>4</v>
      </c>
      <c r="B9" s="8" t="s">
        <v>34</v>
      </c>
      <c r="C9" s="7">
        <v>500</v>
      </c>
      <c r="D9" s="9">
        <v>0.2334</v>
      </c>
      <c r="E9" s="10">
        <v>32.42</v>
      </c>
      <c r="F9" s="10">
        <v>63.44</v>
      </c>
      <c r="G9" s="10">
        <f t="shared" si="1"/>
        <v>31.019999999999996</v>
      </c>
      <c r="H9" s="10">
        <v>55.758333333333326</v>
      </c>
      <c r="I9" s="10">
        <v>55.75</v>
      </c>
      <c r="J9" s="10">
        <f t="shared" si="2"/>
        <v>-8.3333333333257542E-3</v>
      </c>
      <c r="K9" s="10">
        <v>102.123</v>
      </c>
      <c r="L9" s="10">
        <v>199.84</v>
      </c>
      <c r="M9" s="10">
        <f t="shared" si="3"/>
        <v>97.716999999999999</v>
      </c>
      <c r="N9" s="10"/>
      <c r="O9" s="10"/>
      <c r="P9" s="10">
        <f t="shared" si="4"/>
        <v>0</v>
      </c>
      <c r="Q9" s="10"/>
      <c r="R9" s="10"/>
      <c r="S9" s="10">
        <f t="shared" si="5"/>
        <v>0</v>
      </c>
      <c r="T9" s="10">
        <v>0</v>
      </c>
      <c r="U9" s="10">
        <v>0</v>
      </c>
      <c r="V9" s="10">
        <f t="shared" si="6"/>
        <v>0</v>
      </c>
      <c r="W9" s="10">
        <f t="shared" si="7"/>
        <v>157.88133333333332</v>
      </c>
      <c r="X9" s="10">
        <f t="shared" si="0"/>
        <v>255.59</v>
      </c>
      <c r="Y9" s="10">
        <f t="shared" si="0"/>
        <v>97.708666666666673</v>
      </c>
    </row>
    <row r="10" spans="1:25" ht="18" customHeight="1" x14ac:dyDescent="0.25">
      <c r="A10" s="7">
        <f t="shared" si="8"/>
        <v>5</v>
      </c>
      <c r="B10" s="8" t="s">
        <v>35</v>
      </c>
      <c r="C10" s="7">
        <v>420</v>
      </c>
      <c r="D10" s="9">
        <v>0.2334</v>
      </c>
      <c r="E10" s="10">
        <v>53.73</v>
      </c>
      <c r="F10" s="10">
        <v>30.21</v>
      </c>
      <c r="G10" s="10">
        <f t="shared" si="1"/>
        <v>-23.519999999999996</v>
      </c>
      <c r="H10" s="10">
        <v>52.341666666666669</v>
      </c>
      <c r="I10" s="10">
        <v>52.35</v>
      </c>
      <c r="J10" s="10">
        <f t="shared" si="2"/>
        <v>8.3333333333328596E-3</v>
      </c>
      <c r="K10" s="10">
        <v>207.39779999999999</v>
      </c>
      <c r="L10" s="10">
        <v>116.62</v>
      </c>
      <c r="M10" s="10">
        <f t="shared" si="3"/>
        <v>-90.777799999999985</v>
      </c>
      <c r="N10" s="10"/>
      <c r="O10" s="10"/>
      <c r="P10" s="10">
        <f t="shared" si="4"/>
        <v>0</v>
      </c>
      <c r="Q10" s="10"/>
      <c r="R10" s="10"/>
      <c r="S10" s="10">
        <f t="shared" si="5"/>
        <v>0</v>
      </c>
      <c r="T10" s="10">
        <v>0</v>
      </c>
      <c r="U10" s="10">
        <v>0</v>
      </c>
      <c r="V10" s="10">
        <f t="shared" si="6"/>
        <v>0</v>
      </c>
      <c r="W10" s="10">
        <f t="shared" si="7"/>
        <v>259.73946666666666</v>
      </c>
      <c r="X10" s="10">
        <f t="shared" si="0"/>
        <v>168.97</v>
      </c>
      <c r="Y10" s="10">
        <f t="shared" si="0"/>
        <v>-90.769466666666659</v>
      </c>
    </row>
    <row r="11" spans="1:25" ht="18" customHeight="1" x14ac:dyDescent="0.25">
      <c r="A11" s="7">
        <f t="shared" si="8"/>
        <v>6</v>
      </c>
      <c r="B11" s="8" t="s">
        <v>36</v>
      </c>
      <c r="C11" s="7">
        <v>420</v>
      </c>
      <c r="D11" s="9">
        <v>0.2334</v>
      </c>
      <c r="E11" s="10">
        <v>40.299999999999997</v>
      </c>
      <c r="F11" s="10">
        <v>18.04</v>
      </c>
      <c r="G11" s="10">
        <f t="shared" si="1"/>
        <v>-22.259999999999998</v>
      </c>
      <c r="H11" s="10">
        <v>51.325000000000003</v>
      </c>
      <c r="I11" s="10">
        <v>51.33</v>
      </c>
      <c r="J11" s="10">
        <f t="shared" si="2"/>
        <v>4.9999999999954525E-3</v>
      </c>
      <c r="K11" s="10">
        <v>155.55799999999999</v>
      </c>
      <c r="L11" s="10">
        <v>69.62</v>
      </c>
      <c r="M11" s="10">
        <f t="shared" si="3"/>
        <v>-85.937999999999988</v>
      </c>
      <c r="N11" s="10"/>
      <c r="O11" s="10"/>
      <c r="P11" s="10">
        <f t="shared" si="4"/>
        <v>0</v>
      </c>
      <c r="Q11" s="10"/>
      <c r="R11" s="10"/>
      <c r="S11" s="10">
        <f t="shared" si="5"/>
        <v>0</v>
      </c>
      <c r="T11" s="10">
        <v>0</v>
      </c>
      <c r="U11" s="10">
        <v>0</v>
      </c>
      <c r="V11" s="10">
        <f t="shared" si="6"/>
        <v>0</v>
      </c>
      <c r="W11" s="10">
        <f t="shared" si="7"/>
        <v>206.88299999999998</v>
      </c>
      <c r="X11" s="10">
        <f t="shared" si="0"/>
        <v>120.95</v>
      </c>
      <c r="Y11" s="10">
        <f t="shared" si="0"/>
        <v>-85.932999999999993</v>
      </c>
    </row>
    <row r="12" spans="1:25" ht="18" customHeight="1" x14ac:dyDescent="0.25">
      <c r="A12" s="7">
        <f t="shared" si="8"/>
        <v>7</v>
      </c>
      <c r="B12" s="8" t="s">
        <v>37</v>
      </c>
      <c r="C12" s="7">
        <v>210</v>
      </c>
      <c r="D12" s="9">
        <v>0.2334</v>
      </c>
      <c r="E12" s="10">
        <v>26.87</v>
      </c>
      <c r="F12" s="10">
        <v>24.48</v>
      </c>
      <c r="G12" s="10">
        <f t="shared" si="1"/>
        <v>-2.3900000000000006</v>
      </c>
      <c r="H12" s="10">
        <v>33.166666666666664</v>
      </c>
      <c r="I12" s="10">
        <v>33.17</v>
      </c>
      <c r="J12" s="10">
        <f t="shared" si="2"/>
        <v>3.3333333333374071E-3</v>
      </c>
      <c r="K12" s="10">
        <v>103.7182</v>
      </c>
      <c r="L12" s="10">
        <v>94.49</v>
      </c>
      <c r="M12" s="10">
        <f t="shared" si="3"/>
        <v>-9.2282000000000011</v>
      </c>
      <c r="N12" s="10"/>
      <c r="O12" s="10"/>
      <c r="P12" s="10">
        <f t="shared" si="4"/>
        <v>0</v>
      </c>
      <c r="Q12" s="10"/>
      <c r="R12" s="10"/>
      <c r="S12" s="10">
        <f t="shared" si="5"/>
        <v>0</v>
      </c>
      <c r="T12" s="10">
        <v>0</v>
      </c>
      <c r="U12" s="10">
        <v>0</v>
      </c>
      <c r="V12" s="10">
        <f t="shared" si="6"/>
        <v>0</v>
      </c>
      <c r="W12" s="10">
        <f t="shared" si="7"/>
        <v>136.88486666666665</v>
      </c>
      <c r="X12" s="10">
        <f t="shared" si="0"/>
        <v>127.66</v>
      </c>
      <c r="Y12" s="10">
        <f t="shared" si="0"/>
        <v>-9.2248666666666637</v>
      </c>
    </row>
    <row r="13" spans="1:25" ht="18" customHeight="1" x14ac:dyDescent="0.25">
      <c r="A13" s="7">
        <f t="shared" si="8"/>
        <v>8</v>
      </c>
      <c r="B13" s="8" t="s">
        <v>38</v>
      </c>
      <c r="C13" s="7">
        <v>600</v>
      </c>
      <c r="D13" s="9">
        <v>0.2334</v>
      </c>
      <c r="E13" s="10">
        <v>83.87</v>
      </c>
      <c r="F13" s="10">
        <v>55.63</v>
      </c>
      <c r="G13" s="10">
        <f t="shared" si="1"/>
        <v>-28.240000000000002</v>
      </c>
      <c r="H13" s="10">
        <v>146.36666666666665</v>
      </c>
      <c r="I13" s="10">
        <v>146.37</v>
      </c>
      <c r="J13" s="10">
        <f t="shared" si="2"/>
        <v>3.3333333333587234E-3</v>
      </c>
      <c r="K13" s="10">
        <v>306.96420000000001</v>
      </c>
      <c r="L13" s="10">
        <v>203.46</v>
      </c>
      <c r="M13" s="10">
        <f t="shared" si="3"/>
        <v>-103.5042</v>
      </c>
      <c r="N13" s="10"/>
      <c r="O13" s="10"/>
      <c r="P13" s="10">
        <f t="shared" si="4"/>
        <v>0</v>
      </c>
      <c r="Q13" s="10"/>
      <c r="R13" s="10"/>
      <c r="S13" s="10">
        <f t="shared" si="5"/>
        <v>0</v>
      </c>
      <c r="T13" s="10">
        <v>0</v>
      </c>
      <c r="U13" s="10">
        <v>0</v>
      </c>
      <c r="V13" s="10">
        <f t="shared" si="6"/>
        <v>0</v>
      </c>
      <c r="W13" s="10">
        <f t="shared" si="7"/>
        <v>453.33086666666668</v>
      </c>
      <c r="X13" s="10">
        <f t="shared" si="0"/>
        <v>349.83000000000004</v>
      </c>
      <c r="Y13" s="10">
        <f t="shared" si="0"/>
        <v>-103.50086666666664</v>
      </c>
    </row>
    <row r="14" spans="1:25" s="4" customFormat="1" ht="18" customHeight="1" x14ac:dyDescent="0.25">
      <c r="A14" s="14">
        <f t="shared" si="8"/>
        <v>9</v>
      </c>
      <c r="B14" s="15" t="s">
        <v>39</v>
      </c>
      <c r="C14" s="14">
        <f>SUM(C6:C13)</f>
        <v>3410</v>
      </c>
      <c r="D14" s="17"/>
      <c r="E14" s="18">
        <f t="shared" ref="E14:Y14" si="9">SUM(E6:E13)</f>
        <v>384.95</v>
      </c>
      <c r="F14" s="18">
        <f t="shared" si="9"/>
        <v>298.49</v>
      </c>
      <c r="G14" s="18">
        <f t="shared" si="9"/>
        <v>-86.46</v>
      </c>
      <c r="H14" s="18">
        <f t="shared" si="9"/>
        <v>477.77500000000032</v>
      </c>
      <c r="I14" s="18">
        <f t="shared" si="9"/>
        <v>477.78000000000003</v>
      </c>
      <c r="J14" s="18">
        <f t="shared" si="9"/>
        <v>4.9999999997112354E-3</v>
      </c>
      <c r="K14" s="18">
        <f t="shared" si="9"/>
        <v>1369.2795999999998</v>
      </c>
      <c r="L14" s="18">
        <f t="shared" si="9"/>
        <v>1040.4000000000001</v>
      </c>
      <c r="M14" s="18">
        <f t="shared" si="9"/>
        <v>-328.87959999999987</v>
      </c>
      <c r="N14" s="18">
        <f t="shared" si="9"/>
        <v>0</v>
      </c>
      <c r="O14" s="18">
        <f t="shared" si="9"/>
        <v>0</v>
      </c>
      <c r="P14" s="18">
        <f t="shared" si="9"/>
        <v>0</v>
      </c>
      <c r="Q14" s="18">
        <f t="shared" si="9"/>
        <v>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1847.0546000000004</v>
      </c>
      <c r="X14" s="18">
        <f t="shared" si="9"/>
        <v>1518.1800000000003</v>
      </c>
      <c r="Y14" s="18">
        <f t="shared" si="9"/>
        <v>-328.87460000000021</v>
      </c>
    </row>
    <row r="15" spans="1:25" ht="18" customHeight="1" x14ac:dyDescent="0.25">
      <c r="A15" s="7">
        <f t="shared" si="8"/>
        <v>10</v>
      </c>
      <c r="B15" s="8" t="s">
        <v>40</v>
      </c>
      <c r="C15" s="7">
        <v>770</v>
      </c>
      <c r="D15" s="9">
        <v>0.2334</v>
      </c>
      <c r="E15" s="10">
        <v>11.2</v>
      </c>
      <c r="F15" s="10">
        <v>52.52</v>
      </c>
      <c r="G15" s="10">
        <f t="shared" si="1"/>
        <v>41.320000000000007</v>
      </c>
      <c r="H15" s="10">
        <v>44.208333333333336</v>
      </c>
      <c r="I15" s="10">
        <v>44.21</v>
      </c>
      <c r="J15" s="10">
        <f t="shared" si="2"/>
        <v>1.6666666666651508E-3</v>
      </c>
      <c r="K15" s="10">
        <v>0</v>
      </c>
      <c r="L15" s="10">
        <v>0</v>
      </c>
      <c r="M15" s="10">
        <f t="shared" si="3"/>
        <v>0</v>
      </c>
      <c r="N15" s="10"/>
      <c r="O15" s="10"/>
      <c r="P15" s="10">
        <f t="shared" si="4"/>
        <v>0</v>
      </c>
      <c r="Q15" s="10"/>
      <c r="R15" s="10"/>
      <c r="S15" s="10">
        <f t="shared" si="5"/>
        <v>0</v>
      </c>
      <c r="T15" s="10">
        <v>0</v>
      </c>
      <c r="U15" s="10">
        <v>0</v>
      </c>
      <c r="V15" s="10">
        <f t="shared" si="6"/>
        <v>0</v>
      </c>
      <c r="W15" s="10">
        <f t="shared" ref="W15:Y20" si="10">H15+K15+N15+Q15+T15</f>
        <v>44.208333333333336</v>
      </c>
      <c r="X15" s="10">
        <f t="shared" si="10"/>
        <v>44.21</v>
      </c>
      <c r="Y15" s="10">
        <f t="shared" si="10"/>
        <v>1.6666666666651508E-3</v>
      </c>
    </row>
    <row r="16" spans="1:25" ht="18" customHeight="1" x14ac:dyDescent="0.25">
      <c r="A16" s="7">
        <f t="shared" si="8"/>
        <v>11</v>
      </c>
      <c r="B16" s="8" t="s">
        <v>41</v>
      </c>
      <c r="C16" s="7">
        <v>90</v>
      </c>
      <c r="D16" s="9">
        <v>0.2334</v>
      </c>
      <c r="E16" s="10">
        <v>4.3</v>
      </c>
      <c r="F16" s="10">
        <v>10.31</v>
      </c>
      <c r="G16" s="10">
        <f t="shared" si="1"/>
        <v>6.0100000000000007</v>
      </c>
      <c r="H16" s="10">
        <v>5.0749999999999993</v>
      </c>
      <c r="I16" s="10">
        <v>5.07</v>
      </c>
      <c r="J16" s="10">
        <f t="shared" si="2"/>
        <v>-4.9999999999990052E-3</v>
      </c>
      <c r="K16" s="10">
        <v>0</v>
      </c>
      <c r="L16" s="10">
        <v>0</v>
      </c>
      <c r="M16" s="10">
        <f t="shared" si="3"/>
        <v>0</v>
      </c>
      <c r="N16" s="10"/>
      <c r="O16" s="10"/>
      <c r="P16" s="10">
        <f t="shared" si="4"/>
        <v>0</v>
      </c>
      <c r="Q16" s="10"/>
      <c r="R16" s="10"/>
      <c r="S16" s="10">
        <f t="shared" si="5"/>
        <v>0</v>
      </c>
      <c r="T16" s="10">
        <v>0</v>
      </c>
      <c r="U16" s="10">
        <v>0</v>
      </c>
      <c r="V16" s="10">
        <f t="shared" si="6"/>
        <v>0</v>
      </c>
      <c r="W16" s="10">
        <f t="shared" si="10"/>
        <v>5.0749999999999993</v>
      </c>
      <c r="X16" s="10">
        <f t="shared" si="10"/>
        <v>5.07</v>
      </c>
      <c r="Y16" s="10">
        <f t="shared" si="10"/>
        <v>-4.9999999999990052E-3</v>
      </c>
    </row>
    <row r="17" spans="1:25" ht="18" customHeight="1" x14ac:dyDescent="0.25">
      <c r="A17" s="7">
        <f t="shared" si="8"/>
        <v>12</v>
      </c>
      <c r="B17" s="8" t="s">
        <v>42</v>
      </c>
      <c r="C17" s="7">
        <v>50</v>
      </c>
      <c r="D17" s="9">
        <v>0.2334</v>
      </c>
      <c r="E17" s="10">
        <v>3.73</v>
      </c>
      <c r="F17" s="10">
        <v>6.39</v>
      </c>
      <c r="G17" s="10">
        <f t="shared" si="1"/>
        <v>2.6599999999999997</v>
      </c>
      <c r="H17" s="10">
        <v>9.7416666666666671</v>
      </c>
      <c r="I17" s="10">
        <v>9.74</v>
      </c>
      <c r="J17" s="10">
        <f t="shared" si="2"/>
        <v>-1.6666666666669272E-3</v>
      </c>
      <c r="K17" s="10">
        <v>0</v>
      </c>
      <c r="L17" s="10">
        <v>0</v>
      </c>
      <c r="M17" s="10">
        <f t="shared" si="3"/>
        <v>0</v>
      </c>
      <c r="N17" s="10"/>
      <c r="O17" s="10"/>
      <c r="P17" s="10">
        <f t="shared" si="4"/>
        <v>0</v>
      </c>
      <c r="Q17" s="10"/>
      <c r="R17" s="10"/>
      <c r="S17" s="10">
        <f t="shared" si="5"/>
        <v>0</v>
      </c>
      <c r="T17" s="10">
        <v>0</v>
      </c>
      <c r="U17" s="10">
        <v>0</v>
      </c>
      <c r="V17" s="10">
        <f t="shared" si="6"/>
        <v>0</v>
      </c>
      <c r="W17" s="10">
        <f t="shared" si="10"/>
        <v>9.7416666666666671</v>
      </c>
      <c r="X17" s="10">
        <f t="shared" si="10"/>
        <v>9.74</v>
      </c>
      <c r="Y17" s="10">
        <f t="shared" si="10"/>
        <v>-1.6666666666669272E-3</v>
      </c>
    </row>
    <row r="18" spans="1:25" ht="18" customHeight="1" x14ac:dyDescent="0.25">
      <c r="A18" s="7">
        <f t="shared" si="8"/>
        <v>13</v>
      </c>
      <c r="B18" s="8" t="s">
        <v>43</v>
      </c>
      <c r="C18" s="7">
        <v>725</v>
      </c>
      <c r="D18" s="9">
        <v>0.2334</v>
      </c>
      <c r="E18" s="10">
        <v>31.43</v>
      </c>
      <c r="F18" s="10">
        <v>29.48</v>
      </c>
      <c r="G18" s="10">
        <f t="shared" si="1"/>
        <v>-1.9499999999999993</v>
      </c>
      <c r="H18" s="10">
        <v>47.55</v>
      </c>
      <c r="I18" s="10">
        <v>47.55</v>
      </c>
      <c r="J18" s="10">
        <f t="shared" si="2"/>
        <v>0</v>
      </c>
      <c r="K18" s="10">
        <v>0</v>
      </c>
      <c r="L18" s="10">
        <v>0</v>
      </c>
      <c r="M18" s="10">
        <f t="shared" si="3"/>
        <v>0</v>
      </c>
      <c r="N18" s="10"/>
      <c r="O18" s="10"/>
      <c r="P18" s="10">
        <f t="shared" si="4"/>
        <v>0</v>
      </c>
      <c r="Q18" s="10"/>
      <c r="R18" s="10"/>
      <c r="S18" s="10">
        <f t="shared" si="5"/>
        <v>0</v>
      </c>
      <c r="T18" s="10">
        <v>0</v>
      </c>
      <c r="U18" s="10">
        <v>0</v>
      </c>
      <c r="V18" s="10">
        <f t="shared" si="6"/>
        <v>0</v>
      </c>
      <c r="W18" s="10">
        <f t="shared" si="10"/>
        <v>47.55</v>
      </c>
      <c r="X18" s="10">
        <f t="shared" si="10"/>
        <v>47.55</v>
      </c>
      <c r="Y18" s="10">
        <f t="shared" si="10"/>
        <v>0</v>
      </c>
    </row>
    <row r="19" spans="1:25" ht="18" customHeight="1" x14ac:dyDescent="0.25">
      <c r="A19" s="7">
        <f t="shared" si="8"/>
        <v>14</v>
      </c>
      <c r="B19" s="8" t="s">
        <v>44</v>
      </c>
      <c r="C19" s="7">
        <v>20</v>
      </c>
      <c r="D19" s="9">
        <v>0.2334</v>
      </c>
      <c r="E19" s="10">
        <v>0.17</v>
      </c>
      <c r="F19" s="10">
        <v>0.59</v>
      </c>
      <c r="G19" s="10">
        <f t="shared" si="1"/>
        <v>0.41999999999999993</v>
      </c>
      <c r="H19" s="10">
        <v>2.6333333333333337</v>
      </c>
      <c r="I19" s="10">
        <v>2.62</v>
      </c>
      <c r="J19" s="10">
        <f t="shared" si="2"/>
        <v>-1.3333333333333641E-2</v>
      </c>
      <c r="K19" s="10">
        <v>0</v>
      </c>
      <c r="L19" s="10">
        <v>0</v>
      </c>
      <c r="M19" s="10">
        <f t="shared" si="3"/>
        <v>0</v>
      </c>
      <c r="N19" s="10"/>
      <c r="O19" s="10"/>
      <c r="P19" s="10">
        <f t="shared" si="4"/>
        <v>0</v>
      </c>
      <c r="Q19" s="10"/>
      <c r="R19" s="10"/>
      <c r="S19" s="10">
        <f t="shared" si="5"/>
        <v>0</v>
      </c>
      <c r="T19" s="10">
        <v>0</v>
      </c>
      <c r="U19" s="10">
        <v>0</v>
      </c>
      <c r="V19" s="10">
        <f t="shared" si="6"/>
        <v>0</v>
      </c>
      <c r="W19" s="10">
        <f t="shared" si="10"/>
        <v>2.6333333333333337</v>
      </c>
      <c r="X19" s="10">
        <f t="shared" si="10"/>
        <v>2.62</v>
      </c>
      <c r="Y19" s="10">
        <f t="shared" si="10"/>
        <v>-1.3333333333333641E-2</v>
      </c>
    </row>
    <row r="20" spans="1:25" ht="18" customHeight="1" x14ac:dyDescent="0.25">
      <c r="A20" s="7">
        <f t="shared" si="8"/>
        <v>15</v>
      </c>
      <c r="B20" s="8" t="s">
        <v>45</v>
      </c>
      <c r="C20" s="7">
        <v>1</v>
      </c>
      <c r="D20" s="9">
        <v>0.2334</v>
      </c>
      <c r="E20" s="10">
        <v>0.01</v>
      </c>
      <c r="F20" s="10">
        <v>0.06</v>
      </c>
      <c r="G20" s="10">
        <f t="shared" si="1"/>
        <v>4.9999999999999996E-2</v>
      </c>
      <c r="H20" s="10">
        <v>0.35</v>
      </c>
      <c r="I20" s="10">
        <v>0.35</v>
      </c>
      <c r="J20" s="10">
        <f t="shared" si="2"/>
        <v>0</v>
      </c>
      <c r="K20" s="10">
        <v>0</v>
      </c>
      <c r="L20" s="10">
        <v>0</v>
      </c>
      <c r="M20" s="10">
        <f t="shared" si="3"/>
        <v>0</v>
      </c>
      <c r="N20" s="10"/>
      <c r="O20" s="10"/>
      <c r="P20" s="10">
        <f t="shared" si="4"/>
        <v>0</v>
      </c>
      <c r="Q20" s="10"/>
      <c r="R20" s="10"/>
      <c r="S20" s="10">
        <f t="shared" si="5"/>
        <v>0</v>
      </c>
      <c r="T20" s="10">
        <v>0</v>
      </c>
      <c r="U20" s="10">
        <v>0</v>
      </c>
      <c r="V20" s="10">
        <f t="shared" si="6"/>
        <v>0</v>
      </c>
      <c r="W20" s="10">
        <f t="shared" si="10"/>
        <v>0.35</v>
      </c>
      <c r="X20" s="10">
        <f t="shared" si="10"/>
        <v>0.35</v>
      </c>
      <c r="Y20" s="10">
        <f t="shared" si="10"/>
        <v>0</v>
      </c>
    </row>
    <row r="21" spans="1:25" s="4" customFormat="1" ht="18" customHeight="1" x14ac:dyDescent="0.25">
      <c r="A21" s="14">
        <f t="shared" si="8"/>
        <v>16</v>
      </c>
      <c r="B21" s="15" t="s">
        <v>46</v>
      </c>
      <c r="C21" s="14">
        <f>SUM(C15:C20)</f>
        <v>1656</v>
      </c>
      <c r="D21" s="17"/>
      <c r="E21" s="18">
        <f>SUM(E15:E20)</f>
        <v>50.839999999999996</v>
      </c>
      <c r="F21" s="18">
        <f t="shared" ref="F21:Y21" si="11">SUM(F15:F20)</f>
        <v>99.350000000000009</v>
      </c>
      <c r="G21" s="18">
        <f t="shared" si="11"/>
        <v>48.510000000000005</v>
      </c>
      <c r="H21" s="18">
        <f t="shared" si="11"/>
        <v>109.55833333333332</v>
      </c>
      <c r="I21" s="18">
        <f t="shared" si="11"/>
        <v>109.53999999999999</v>
      </c>
      <c r="J21" s="18">
        <f t="shared" si="11"/>
        <v>-1.8333333333334423E-2</v>
      </c>
      <c r="K21" s="18">
        <f t="shared" si="11"/>
        <v>0</v>
      </c>
      <c r="L21" s="18">
        <f t="shared" si="11"/>
        <v>0</v>
      </c>
      <c r="M21" s="18">
        <f t="shared" si="11"/>
        <v>0</v>
      </c>
      <c r="N21" s="18">
        <f t="shared" si="11"/>
        <v>0</v>
      </c>
      <c r="O21" s="18">
        <f t="shared" si="11"/>
        <v>0</v>
      </c>
      <c r="P21" s="18">
        <f t="shared" si="11"/>
        <v>0</v>
      </c>
      <c r="Q21" s="18">
        <f t="shared" si="11"/>
        <v>0</v>
      </c>
      <c r="R21" s="18">
        <f t="shared" si="11"/>
        <v>0</v>
      </c>
      <c r="S21" s="18">
        <f t="shared" si="11"/>
        <v>0</v>
      </c>
      <c r="T21" s="18">
        <f t="shared" si="11"/>
        <v>0</v>
      </c>
      <c r="U21" s="18">
        <f t="shared" si="11"/>
        <v>0</v>
      </c>
      <c r="V21" s="18">
        <f t="shared" si="11"/>
        <v>0</v>
      </c>
      <c r="W21" s="18">
        <f t="shared" si="11"/>
        <v>109.55833333333332</v>
      </c>
      <c r="X21" s="18">
        <f t="shared" si="11"/>
        <v>109.53999999999999</v>
      </c>
      <c r="Y21" s="18">
        <f t="shared" si="11"/>
        <v>-1.8333333333334423E-2</v>
      </c>
    </row>
    <row r="22" spans="1:25" ht="18" customHeight="1" x14ac:dyDescent="0.25">
      <c r="A22" s="7">
        <f t="shared" si="8"/>
        <v>17</v>
      </c>
      <c r="B22" s="8" t="s">
        <v>47</v>
      </c>
      <c r="C22" s="7">
        <v>141.6</v>
      </c>
      <c r="D22" s="9">
        <v>0.2334</v>
      </c>
      <c r="E22" s="10">
        <v>9.99</v>
      </c>
      <c r="F22" s="10">
        <v>8.98</v>
      </c>
      <c r="G22" s="10">
        <f t="shared" si="1"/>
        <v>-1.0099999999999998</v>
      </c>
      <c r="H22" s="10">
        <v>12.6</v>
      </c>
      <c r="I22" s="10">
        <v>12.59</v>
      </c>
      <c r="J22" s="10">
        <f t="shared" si="2"/>
        <v>-9.9999999999997868E-3</v>
      </c>
      <c r="K22" s="10">
        <v>0</v>
      </c>
      <c r="L22" s="10">
        <v>0</v>
      </c>
      <c r="M22" s="10">
        <f t="shared" si="3"/>
        <v>0</v>
      </c>
      <c r="N22" s="10"/>
      <c r="O22" s="10"/>
      <c r="P22" s="10">
        <f t="shared" si="4"/>
        <v>0</v>
      </c>
      <c r="Q22" s="10"/>
      <c r="R22" s="10"/>
      <c r="S22" s="10">
        <f t="shared" si="5"/>
        <v>0</v>
      </c>
      <c r="T22" s="10">
        <v>0</v>
      </c>
      <c r="U22" s="10">
        <v>0</v>
      </c>
      <c r="V22" s="10">
        <f t="shared" si="6"/>
        <v>0</v>
      </c>
      <c r="W22" s="10">
        <f t="shared" ref="W22:Y22" si="12">H22+K22+N22+Q22+T22</f>
        <v>12.6</v>
      </c>
      <c r="X22" s="10">
        <f t="shared" si="12"/>
        <v>12.59</v>
      </c>
      <c r="Y22" s="10">
        <f t="shared" si="12"/>
        <v>-9.9999999999997868E-3</v>
      </c>
    </row>
    <row r="23" spans="1:25" s="4" customFormat="1" ht="18" customHeight="1" x14ac:dyDescent="0.25">
      <c r="A23" s="14">
        <f t="shared" si="8"/>
        <v>18</v>
      </c>
      <c r="B23" s="15" t="s">
        <v>48</v>
      </c>
      <c r="C23" s="14">
        <f>C22+C21+C14</f>
        <v>5207.6000000000004</v>
      </c>
      <c r="D23" s="17"/>
      <c r="E23" s="18">
        <f>E22+E21+E14</f>
        <v>445.78</v>
      </c>
      <c r="F23" s="18">
        <f t="shared" ref="F23:Y23" si="13">F22+F21+F14</f>
        <v>406.82000000000005</v>
      </c>
      <c r="G23" s="18">
        <f t="shared" si="13"/>
        <v>-38.959999999999987</v>
      </c>
      <c r="H23" s="18">
        <f t="shared" si="13"/>
        <v>599.93333333333362</v>
      </c>
      <c r="I23" s="18">
        <f t="shared" si="13"/>
        <v>599.91000000000008</v>
      </c>
      <c r="J23" s="18">
        <f t="shared" si="13"/>
        <v>-2.3333333333622974E-2</v>
      </c>
      <c r="K23" s="18">
        <f t="shared" si="13"/>
        <v>1369.2795999999998</v>
      </c>
      <c r="L23" s="18">
        <f t="shared" si="13"/>
        <v>1040.4000000000001</v>
      </c>
      <c r="M23" s="18">
        <f t="shared" si="13"/>
        <v>-328.87959999999987</v>
      </c>
      <c r="N23" s="18">
        <f t="shared" si="13"/>
        <v>0</v>
      </c>
      <c r="O23" s="18">
        <f t="shared" si="13"/>
        <v>0</v>
      </c>
      <c r="P23" s="18">
        <f t="shared" si="13"/>
        <v>0</v>
      </c>
      <c r="Q23" s="18">
        <f t="shared" si="13"/>
        <v>0</v>
      </c>
      <c r="R23" s="18">
        <f t="shared" si="13"/>
        <v>0</v>
      </c>
      <c r="S23" s="18">
        <f t="shared" si="13"/>
        <v>0</v>
      </c>
      <c r="T23" s="18">
        <f t="shared" si="13"/>
        <v>0</v>
      </c>
      <c r="U23" s="18">
        <f t="shared" si="13"/>
        <v>0</v>
      </c>
      <c r="V23" s="18">
        <f t="shared" si="13"/>
        <v>0</v>
      </c>
      <c r="W23" s="18">
        <f t="shared" si="13"/>
        <v>1969.2129333333337</v>
      </c>
      <c r="X23" s="18">
        <f t="shared" si="13"/>
        <v>1640.3100000000004</v>
      </c>
      <c r="Y23" s="18">
        <f t="shared" si="13"/>
        <v>-328.90293333333352</v>
      </c>
    </row>
    <row r="24" spans="1:25" ht="18" customHeight="1" x14ac:dyDescent="0.25">
      <c r="A24" s="7">
        <f t="shared" si="8"/>
        <v>19</v>
      </c>
      <c r="B24" s="8" t="s">
        <v>49</v>
      </c>
      <c r="C24" s="7">
        <v>2100</v>
      </c>
      <c r="D24" s="11">
        <v>3.2000000000000001E-2</v>
      </c>
      <c r="E24" s="10">
        <v>40.130000000000003</v>
      </c>
      <c r="F24" s="10">
        <v>62.8</v>
      </c>
      <c r="G24" s="10">
        <f t="shared" si="1"/>
        <v>22.669999999999995</v>
      </c>
      <c r="H24" s="10">
        <v>27.025000000000002</v>
      </c>
      <c r="I24" s="10">
        <v>59.92</v>
      </c>
      <c r="J24" s="10">
        <f t="shared" si="2"/>
        <v>32.894999999999996</v>
      </c>
      <c r="K24" s="10">
        <v>105.14060000000001</v>
      </c>
      <c r="L24" s="12">
        <v>241.24</v>
      </c>
      <c r="M24" s="10">
        <f t="shared" si="3"/>
        <v>136.0994</v>
      </c>
      <c r="N24" s="10"/>
      <c r="O24" s="10"/>
      <c r="P24" s="10">
        <f t="shared" si="4"/>
        <v>0</v>
      </c>
      <c r="Q24" s="10"/>
      <c r="R24" s="10"/>
      <c r="S24" s="10">
        <f t="shared" si="5"/>
        <v>0</v>
      </c>
      <c r="T24" s="10">
        <v>0</v>
      </c>
      <c r="U24" s="10">
        <v>0</v>
      </c>
      <c r="V24" s="10">
        <f t="shared" si="6"/>
        <v>0</v>
      </c>
      <c r="W24" s="10">
        <f t="shared" ref="W24:Y40" si="14">H24+K24+N24+Q24+T24</f>
        <v>132.16560000000001</v>
      </c>
      <c r="X24" s="10">
        <f t="shared" si="14"/>
        <v>301.16000000000003</v>
      </c>
      <c r="Y24" s="10">
        <f t="shared" si="14"/>
        <v>168.99439999999998</v>
      </c>
    </row>
    <row r="25" spans="1:25" ht="18" customHeight="1" x14ac:dyDescent="0.25">
      <c r="A25" s="7">
        <f t="shared" si="8"/>
        <v>20</v>
      </c>
      <c r="B25" s="8" t="s">
        <v>50</v>
      </c>
      <c r="C25" s="7">
        <v>1000</v>
      </c>
      <c r="D25" s="11">
        <v>0.1076</v>
      </c>
      <c r="E25" s="10">
        <v>63.32</v>
      </c>
      <c r="F25" s="10">
        <v>48.63</v>
      </c>
      <c r="G25" s="10">
        <f t="shared" si="1"/>
        <v>-14.689999999999998</v>
      </c>
      <c r="H25" s="10">
        <v>59.283333333333339</v>
      </c>
      <c r="I25" s="10">
        <v>120.92</v>
      </c>
      <c r="J25" s="10">
        <f t="shared" si="2"/>
        <v>61.636666666666663</v>
      </c>
      <c r="K25" s="10">
        <v>189.96</v>
      </c>
      <c r="L25" s="12">
        <v>187.49</v>
      </c>
      <c r="M25" s="10">
        <f t="shared" si="3"/>
        <v>-2.4699999999999989</v>
      </c>
      <c r="N25" s="10"/>
      <c r="O25" s="10"/>
      <c r="P25" s="10">
        <f t="shared" si="4"/>
        <v>0</v>
      </c>
      <c r="Q25" s="10"/>
      <c r="R25" s="10"/>
      <c r="S25" s="10">
        <f t="shared" si="5"/>
        <v>0</v>
      </c>
      <c r="T25" s="10">
        <v>0</v>
      </c>
      <c r="U25" s="10">
        <v>0</v>
      </c>
      <c r="V25" s="10">
        <f t="shared" si="6"/>
        <v>0</v>
      </c>
      <c r="W25" s="10">
        <f t="shared" si="14"/>
        <v>249.24333333333334</v>
      </c>
      <c r="X25" s="10">
        <f t="shared" si="14"/>
        <v>308.41000000000003</v>
      </c>
      <c r="Y25" s="10">
        <f t="shared" si="14"/>
        <v>59.166666666666664</v>
      </c>
    </row>
    <row r="26" spans="1:25" ht="18" customHeight="1" x14ac:dyDescent="0.25">
      <c r="A26" s="7">
        <f t="shared" si="8"/>
        <v>21</v>
      </c>
      <c r="B26" s="8" t="s">
        <v>51</v>
      </c>
      <c r="C26" s="7">
        <v>1000</v>
      </c>
      <c r="D26" s="11">
        <v>4.9000000000000002E-2</v>
      </c>
      <c r="E26" s="10">
        <v>28.69</v>
      </c>
      <c r="F26" s="10">
        <v>32.54</v>
      </c>
      <c r="G26" s="10">
        <f t="shared" si="1"/>
        <v>3.8499999999999979</v>
      </c>
      <c r="H26" s="10">
        <v>42.325000000000003</v>
      </c>
      <c r="I26" s="10">
        <v>55.98</v>
      </c>
      <c r="J26" s="10">
        <f t="shared" si="2"/>
        <v>13.654999999999994</v>
      </c>
      <c r="K26" s="10">
        <v>86.356899999999996</v>
      </c>
      <c r="L26" s="12">
        <v>123.75</v>
      </c>
      <c r="M26" s="10">
        <f t="shared" si="3"/>
        <v>37.393100000000004</v>
      </c>
      <c r="N26" s="10"/>
      <c r="O26" s="10"/>
      <c r="P26" s="10">
        <f t="shared" si="4"/>
        <v>0</v>
      </c>
      <c r="Q26" s="10"/>
      <c r="R26" s="10"/>
      <c r="S26" s="10">
        <f t="shared" si="5"/>
        <v>0</v>
      </c>
      <c r="T26" s="10">
        <v>0</v>
      </c>
      <c r="U26" s="10">
        <v>0</v>
      </c>
      <c r="V26" s="10">
        <f t="shared" si="6"/>
        <v>0</v>
      </c>
      <c r="W26" s="10">
        <f t="shared" si="14"/>
        <v>128.68189999999998</v>
      </c>
      <c r="X26" s="10">
        <f t="shared" si="14"/>
        <v>179.73</v>
      </c>
      <c r="Y26" s="10">
        <f t="shared" si="14"/>
        <v>51.048099999999998</v>
      </c>
    </row>
    <row r="27" spans="1:25" ht="18" customHeight="1" x14ac:dyDescent="0.25">
      <c r="A27" s="7">
        <f t="shared" si="8"/>
        <v>22</v>
      </c>
      <c r="B27" s="8" t="s">
        <v>52</v>
      </c>
      <c r="C27" s="7">
        <v>2000</v>
      </c>
      <c r="D27" s="11">
        <v>2.1000000000000001E-2</v>
      </c>
      <c r="E27" s="10">
        <v>24.52</v>
      </c>
      <c r="F27" s="10">
        <v>21.47</v>
      </c>
      <c r="G27" s="10">
        <f t="shared" si="1"/>
        <v>-3.0500000000000007</v>
      </c>
      <c r="H27" s="10">
        <v>17.066666666666666</v>
      </c>
      <c r="I27" s="10">
        <v>21.45</v>
      </c>
      <c r="J27" s="10">
        <f t="shared" si="2"/>
        <v>4.3833333333333329</v>
      </c>
      <c r="K27" s="10">
        <v>42.419599999999996</v>
      </c>
      <c r="L27" s="12">
        <v>33.200000000000003</v>
      </c>
      <c r="M27" s="10">
        <f t="shared" si="3"/>
        <v>-9.2195999999999927</v>
      </c>
      <c r="N27" s="10"/>
      <c r="O27" s="10"/>
      <c r="P27" s="10">
        <f t="shared" si="4"/>
        <v>0</v>
      </c>
      <c r="Q27" s="10"/>
      <c r="R27" s="10"/>
      <c r="S27" s="10">
        <f t="shared" si="5"/>
        <v>0</v>
      </c>
      <c r="T27" s="10">
        <v>0</v>
      </c>
      <c r="U27" s="10">
        <v>0</v>
      </c>
      <c r="V27" s="10">
        <f t="shared" si="6"/>
        <v>0</v>
      </c>
      <c r="W27" s="10">
        <f t="shared" si="14"/>
        <v>59.486266666666666</v>
      </c>
      <c r="X27" s="10">
        <f t="shared" si="14"/>
        <v>54.650000000000006</v>
      </c>
      <c r="Y27" s="10">
        <f t="shared" si="14"/>
        <v>-4.8362666666666598</v>
      </c>
    </row>
    <row r="28" spans="1:25" ht="18" customHeight="1" x14ac:dyDescent="0.25">
      <c r="A28" s="7">
        <f t="shared" si="8"/>
        <v>23</v>
      </c>
      <c r="B28" s="8" t="s">
        <v>53</v>
      </c>
      <c r="C28" s="7">
        <v>500</v>
      </c>
      <c r="D28" s="11">
        <v>3.3700000000000001E-2</v>
      </c>
      <c r="E28" s="10">
        <v>9.2899999999999991</v>
      </c>
      <c r="F28" s="10">
        <v>16.59</v>
      </c>
      <c r="G28" s="10">
        <f t="shared" si="1"/>
        <v>7.3000000000000007</v>
      </c>
      <c r="H28" s="10">
        <v>7.8500000000000005</v>
      </c>
      <c r="I28" s="10">
        <v>19.02</v>
      </c>
      <c r="J28" s="10">
        <f t="shared" si="2"/>
        <v>11.169999999999998</v>
      </c>
      <c r="K28" s="10">
        <v>23.9682</v>
      </c>
      <c r="L28" s="12">
        <v>62.26</v>
      </c>
      <c r="M28" s="10">
        <f t="shared" si="3"/>
        <v>38.291799999999995</v>
      </c>
      <c r="N28" s="10"/>
      <c r="O28" s="10"/>
      <c r="P28" s="10">
        <f t="shared" si="4"/>
        <v>0</v>
      </c>
      <c r="Q28" s="10"/>
      <c r="R28" s="10"/>
      <c r="S28" s="10">
        <f t="shared" si="5"/>
        <v>0</v>
      </c>
      <c r="T28" s="10">
        <v>0</v>
      </c>
      <c r="U28" s="10">
        <v>0</v>
      </c>
      <c r="V28" s="10">
        <f t="shared" si="6"/>
        <v>0</v>
      </c>
      <c r="W28" s="10">
        <f t="shared" si="14"/>
        <v>31.818200000000001</v>
      </c>
      <c r="X28" s="10">
        <f t="shared" si="14"/>
        <v>81.28</v>
      </c>
      <c r="Y28" s="10">
        <f t="shared" si="14"/>
        <v>49.461799999999997</v>
      </c>
    </row>
    <row r="29" spans="1:25" ht="18" customHeight="1" x14ac:dyDescent="0.25">
      <c r="A29" s="7">
        <f t="shared" si="8"/>
        <v>24</v>
      </c>
      <c r="B29" s="8" t="s">
        <v>54</v>
      </c>
      <c r="C29" s="7">
        <v>2400</v>
      </c>
      <c r="D29" s="11">
        <v>2.3800000000000002E-2</v>
      </c>
      <c r="E29" s="10">
        <v>0</v>
      </c>
      <c r="F29" s="10">
        <v>18.399999999999999</v>
      </c>
      <c r="G29" s="10">
        <f t="shared" si="1"/>
        <v>18.399999999999999</v>
      </c>
      <c r="H29" s="10">
        <v>0</v>
      </c>
      <c r="I29" s="10">
        <v>49.22</v>
      </c>
      <c r="J29" s="10">
        <f t="shared" si="2"/>
        <v>49.22</v>
      </c>
      <c r="K29" s="10">
        <v>0</v>
      </c>
      <c r="L29" s="10">
        <v>107.01</v>
      </c>
      <c r="M29" s="10">
        <f t="shared" si="3"/>
        <v>107.01</v>
      </c>
      <c r="N29" s="10"/>
      <c r="O29" s="10"/>
      <c r="P29" s="10">
        <f t="shared" si="4"/>
        <v>0</v>
      </c>
      <c r="Q29" s="10"/>
      <c r="R29" s="10"/>
      <c r="S29" s="10">
        <f t="shared" si="5"/>
        <v>0</v>
      </c>
      <c r="T29" s="10">
        <v>0</v>
      </c>
      <c r="U29" s="10">
        <v>0</v>
      </c>
      <c r="V29" s="10">
        <f t="shared" si="6"/>
        <v>0</v>
      </c>
      <c r="W29" s="10">
        <f t="shared" si="14"/>
        <v>0</v>
      </c>
      <c r="X29" s="10">
        <f t="shared" si="14"/>
        <v>156.23000000000002</v>
      </c>
      <c r="Y29" s="10">
        <f t="shared" si="14"/>
        <v>156.23000000000002</v>
      </c>
    </row>
    <row r="30" spans="1:25" ht="18" customHeight="1" x14ac:dyDescent="0.25">
      <c r="A30" s="7">
        <f t="shared" si="8"/>
        <v>25</v>
      </c>
      <c r="B30" s="8" t="s">
        <v>55</v>
      </c>
      <c r="C30" s="7">
        <v>1500</v>
      </c>
      <c r="D30" s="11">
        <v>1.34E-2</v>
      </c>
      <c r="E30" s="10">
        <v>0</v>
      </c>
      <c r="F30" s="10">
        <v>12.3</v>
      </c>
      <c r="G30" s="10">
        <f t="shared" si="1"/>
        <v>12.3</v>
      </c>
      <c r="H30" s="10">
        <v>0</v>
      </c>
      <c r="I30" s="10">
        <v>20.69</v>
      </c>
      <c r="J30" s="10">
        <f t="shared" si="2"/>
        <v>20.69</v>
      </c>
      <c r="K30" s="10">
        <v>0</v>
      </c>
      <c r="L30" s="10">
        <v>37.78</v>
      </c>
      <c r="M30" s="10">
        <f t="shared" si="3"/>
        <v>37.78</v>
      </c>
      <c r="N30" s="10"/>
      <c r="O30" s="10"/>
      <c r="P30" s="10">
        <f t="shared" si="4"/>
        <v>0</v>
      </c>
      <c r="Q30" s="10"/>
      <c r="R30" s="10"/>
      <c r="S30" s="10">
        <f t="shared" si="5"/>
        <v>0</v>
      </c>
      <c r="T30" s="10">
        <v>0</v>
      </c>
      <c r="U30" s="10">
        <v>0</v>
      </c>
      <c r="V30" s="10">
        <f t="shared" si="6"/>
        <v>0</v>
      </c>
      <c r="W30" s="10">
        <f t="shared" si="14"/>
        <v>0</v>
      </c>
      <c r="X30" s="10">
        <f t="shared" si="14"/>
        <v>58.47</v>
      </c>
      <c r="Y30" s="10">
        <f t="shared" si="14"/>
        <v>58.47</v>
      </c>
    </row>
    <row r="31" spans="1:25" ht="18" customHeight="1" x14ac:dyDescent="0.25">
      <c r="A31" s="7">
        <f t="shared" si="8"/>
        <v>26</v>
      </c>
      <c r="B31" s="8" t="s">
        <v>56</v>
      </c>
      <c r="C31" s="7">
        <v>630</v>
      </c>
      <c r="D31" s="11">
        <v>1.7299999999999999E-2</v>
      </c>
      <c r="E31" s="10">
        <v>3.62</v>
      </c>
      <c r="F31" s="10">
        <v>3.72</v>
      </c>
      <c r="G31" s="10">
        <f t="shared" si="1"/>
        <v>0.10000000000000009</v>
      </c>
      <c r="H31" s="10">
        <v>4.3250000000000002</v>
      </c>
      <c r="I31" s="10">
        <v>2.72</v>
      </c>
      <c r="J31" s="10">
        <f t="shared" si="2"/>
        <v>-1.605</v>
      </c>
      <c r="K31" s="10">
        <v>9.4844000000000008</v>
      </c>
      <c r="L31" s="10">
        <v>10.52</v>
      </c>
      <c r="M31" s="10">
        <f t="shared" si="3"/>
        <v>1.0355999999999987</v>
      </c>
      <c r="N31" s="10"/>
      <c r="O31" s="10"/>
      <c r="P31" s="10">
        <f t="shared" si="4"/>
        <v>0</v>
      </c>
      <c r="Q31" s="10"/>
      <c r="R31" s="10"/>
      <c r="S31" s="10">
        <f t="shared" si="5"/>
        <v>0</v>
      </c>
      <c r="T31" s="10">
        <v>0</v>
      </c>
      <c r="U31" s="10">
        <v>0</v>
      </c>
      <c r="V31" s="10">
        <f t="shared" si="6"/>
        <v>0</v>
      </c>
      <c r="W31" s="10">
        <f t="shared" si="14"/>
        <v>13.8094</v>
      </c>
      <c r="X31" s="10">
        <f t="shared" si="14"/>
        <v>13.24</v>
      </c>
      <c r="Y31" s="10">
        <f t="shared" si="14"/>
        <v>-0.56940000000000124</v>
      </c>
    </row>
    <row r="32" spans="1:25" ht="18" customHeight="1" x14ac:dyDescent="0.25">
      <c r="A32" s="7">
        <f t="shared" si="8"/>
        <v>27</v>
      </c>
      <c r="B32" s="8" t="s">
        <v>57</v>
      </c>
      <c r="C32" s="7">
        <v>840</v>
      </c>
      <c r="D32" s="11">
        <v>2.3800000000000002E-2</v>
      </c>
      <c r="E32" s="10">
        <v>5.09</v>
      </c>
      <c r="F32" s="10">
        <v>5.05</v>
      </c>
      <c r="G32" s="10">
        <f t="shared" si="1"/>
        <v>-4.0000000000000036E-2</v>
      </c>
      <c r="H32" s="10">
        <v>8.2083333333333321</v>
      </c>
      <c r="I32" s="10">
        <v>14.51</v>
      </c>
      <c r="J32" s="10">
        <f t="shared" si="2"/>
        <v>6.3016666666666676</v>
      </c>
      <c r="K32" s="10">
        <v>13.4376</v>
      </c>
      <c r="L32" s="10">
        <v>14.51</v>
      </c>
      <c r="M32" s="10">
        <f t="shared" si="3"/>
        <v>1.0724</v>
      </c>
      <c r="N32" s="10"/>
      <c r="O32" s="10"/>
      <c r="P32" s="10">
        <f t="shared" si="4"/>
        <v>0</v>
      </c>
      <c r="Q32" s="10"/>
      <c r="R32" s="10"/>
      <c r="S32" s="10">
        <f t="shared" si="5"/>
        <v>0</v>
      </c>
      <c r="T32" s="10">
        <v>0</v>
      </c>
      <c r="U32" s="10">
        <v>0</v>
      </c>
      <c r="V32" s="10">
        <f t="shared" si="6"/>
        <v>0</v>
      </c>
      <c r="W32" s="10">
        <f t="shared" si="14"/>
        <v>21.645933333333332</v>
      </c>
      <c r="X32" s="10">
        <f t="shared" si="14"/>
        <v>29.02</v>
      </c>
      <c r="Y32" s="10">
        <f t="shared" si="14"/>
        <v>7.3740666666666677</v>
      </c>
    </row>
    <row r="33" spans="1:28" ht="18" customHeight="1" x14ac:dyDescent="0.25">
      <c r="A33" s="7">
        <f t="shared" si="8"/>
        <v>28</v>
      </c>
      <c r="B33" s="8" t="s">
        <v>58</v>
      </c>
      <c r="C33" s="7">
        <v>440</v>
      </c>
      <c r="D33" s="11">
        <v>9.5999999999999992E-3</v>
      </c>
      <c r="E33" s="10">
        <v>0.9</v>
      </c>
      <c r="F33" s="10">
        <v>1.31</v>
      </c>
      <c r="G33" s="10">
        <f t="shared" si="1"/>
        <v>0.41000000000000003</v>
      </c>
      <c r="H33" s="10">
        <v>0.5083333333333333</v>
      </c>
      <c r="I33" s="10">
        <v>0</v>
      </c>
      <c r="J33" s="10">
        <f t="shared" si="2"/>
        <v>-0.5083333333333333</v>
      </c>
      <c r="K33" s="10">
        <v>2.4480000000000004</v>
      </c>
      <c r="L33" s="10">
        <v>3.4</v>
      </c>
      <c r="M33" s="10">
        <f t="shared" si="3"/>
        <v>0.95199999999999951</v>
      </c>
      <c r="N33" s="10"/>
      <c r="O33" s="10"/>
      <c r="P33" s="10">
        <f t="shared" si="4"/>
        <v>0</v>
      </c>
      <c r="Q33" s="10"/>
      <c r="R33" s="10"/>
      <c r="S33" s="10">
        <f t="shared" si="5"/>
        <v>0</v>
      </c>
      <c r="T33" s="10">
        <v>0</v>
      </c>
      <c r="U33" s="10">
        <v>0</v>
      </c>
      <c r="V33" s="10">
        <f t="shared" si="6"/>
        <v>0</v>
      </c>
      <c r="W33" s="10">
        <f t="shared" si="14"/>
        <v>2.9563333333333337</v>
      </c>
      <c r="X33" s="10">
        <f t="shared" si="14"/>
        <v>3.4</v>
      </c>
      <c r="Y33" s="10">
        <f t="shared" si="14"/>
        <v>0.44366666666666621</v>
      </c>
    </row>
    <row r="34" spans="1:28" ht="18" customHeight="1" x14ac:dyDescent="0.25">
      <c r="A34" s="7">
        <f t="shared" si="8"/>
        <v>29</v>
      </c>
      <c r="B34" s="8" t="s">
        <v>59</v>
      </c>
      <c r="C34" s="63">
        <v>880</v>
      </c>
      <c r="D34" s="35">
        <v>3.0300000000000001E-2</v>
      </c>
      <c r="E34" s="37">
        <v>15.86</v>
      </c>
      <c r="F34" s="65">
        <v>16.61</v>
      </c>
      <c r="G34" s="36">
        <f>F34-E34</f>
        <v>0.75</v>
      </c>
      <c r="H34" s="37">
        <v>0.67500000000000004</v>
      </c>
      <c r="I34" s="37">
        <v>0</v>
      </c>
      <c r="J34" s="36">
        <f>I34-H34</f>
        <v>-0.67500000000000004</v>
      </c>
      <c r="K34" s="37">
        <v>58.206199999999995</v>
      </c>
      <c r="L34" s="37">
        <v>58.1</v>
      </c>
      <c r="M34" s="36">
        <f>L34-K34</f>
        <v>-0.10619999999999408</v>
      </c>
      <c r="N34" s="36"/>
      <c r="O34" s="36"/>
      <c r="P34" s="36">
        <f>O34-N34</f>
        <v>0</v>
      </c>
      <c r="Q34" s="36"/>
      <c r="R34" s="36"/>
      <c r="S34" s="36">
        <f>R34-Q34</f>
        <v>0</v>
      </c>
      <c r="T34" s="37">
        <v>0</v>
      </c>
      <c r="U34" s="37">
        <v>0</v>
      </c>
      <c r="V34" s="36">
        <f>U34-T34</f>
        <v>0</v>
      </c>
      <c r="W34" s="37">
        <f t="shared" si="14"/>
        <v>58.881199999999993</v>
      </c>
      <c r="X34" s="37">
        <f t="shared" si="14"/>
        <v>58.1</v>
      </c>
      <c r="Y34" s="37">
        <f t="shared" si="14"/>
        <v>-0.78119999999999412</v>
      </c>
    </row>
    <row r="35" spans="1:28" ht="18" customHeight="1" x14ac:dyDescent="0.25">
      <c r="A35" s="7">
        <f t="shared" si="8"/>
        <v>30</v>
      </c>
      <c r="B35" s="8" t="s">
        <v>60</v>
      </c>
      <c r="C35" s="64"/>
      <c r="D35" s="35"/>
      <c r="E35" s="38"/>
      <c r="F35" s="66"/>
      <c r="G35" s="36"/>
      <c r="H35" s="38"/>
      <c r="I35" s="38"/>
      <c r="J35" s="36"/>
      <c r="K35" s="38"/>
      <c r="L35" s="38"/>
      <c r="M35" s="36"/>
      <c r="N35" s="36"/>
      <c r="O35" s="36"/>
      <c r="P35" s="36"/>
      <c r="Q35" s="36"/>
      <c r="R35" s="36"/>
      <c r="S35" s="36"/>
      <c r="T35" s="38"/>
      <c r="U35" s="38"/>
      <c r="V35" s="36"/>
      <c r="W35" s="38"/>
      <c r="X35" s="38"/>
      <c r="Y35" s="38"/>
    </row>
    <row r="36" spans="1:28" ht="29.25" customHeight="1" x14ac:dyDescent="0.25">
      <c r="A36" s="7">
        <f t="shared" si="8"/>
        <v>31</v>
      </c>
      <c r="B36" s="8" t="s">
        <v>117</v>
      </c>
      <c r="C36" s="7">
        <v>1000</v>
      </c>
      <c r="D36" s="11">
        <v>2.8299999999999999E-2</v>
      </c>
      <c r="E36" s="10">
        <v>0</v>
      </c>
      <c r="F36" s="10">
        <v>8.32</v>
      </c>
      <c r="G36" s="10">
        <f t="shared" ref="G36:G88" si="15">F36-E36</f>
        <v>8.32</v>
      </c>
      <c r="H36" s="10">
        <v>0</v>
      </c>
      <c r="I36" s="10">
        <v>27.88</v>
      </c>
      <c r="J36" s="10">
        <f t="shared" ref="J36:J88" si="16">I36-H36</f>
        <v>27.88</v>
      </c>
      <c r="K36" s="10">
        <v>0</v>
      </c>
      <c r="L36" s="10">
        <v>39.979999999999997</v>
      </c>
      <c r="M36" s="10">
        <f t="shared" ref="M36:M88" si="17">L36-K36</f>
        <v>39.979999999999997</v>
      </c>
      <c r="N36" s="10"/>
      <c r="O36" s="10"/>
      <c r="P36" s="10">
        <f t="shared" ref="P36:P88" si="18">O36-N36</f>
        <v>0</v>
      </c>
      <c r="Q36" s="10"/>
      <c r="R36" s="10"/>
      <c r="S36" s="10">
        <f t="shared" ref="S36:S88" si="19">R36-Q36</f>
        <v>0</v>
      </c>
      <c r="T36" s="10">
        <v>0</v>
      </c>
      <c r="U36" s="10">
        <v>0</v>
      </c>
      <c r="V36" s="10">
        <f t="shared" ref="V36:V88" si="20">U36-T36</f>
        <v>0</v>
      </c>
      <c r="W36" s="10">
        <f t="shared" si="14"/>
        <v>0</v>
      </c>
      <c r="X36" s="10">
        <f t="shared" si="14"/>
        <v>67.86</v>
      </c>
      <c r="Y36" s="10">
        <f t="shared" si="14"/>
        <v>67.86</v>
      </c>
    </row>
    <row r="37" spans="1:28" ht="18" customHeight="1" x14ac:dyDescent="0.25">
      <c r="A37" s="7">
        <f t="shared" si="8"/>
        <v>32</v>
      </c>
      <c r="B37" s="8" t="s">
        <v>62</v>
      </c>
      <c r="C37" s="7">
        <v>1000</v>
      </c>
      <c r="D37" s="11">
        <v>1.23E-2</v>
      </c>
      <c r="E37" s="10">
        <v>0</v>
      </c>
      <c r="F37" s="10">
        <v>6.92</v>
      </c>
      <c r="G37" s="10">
        <f t="shared" si="15"/>
        <v>6.92</v>
      </c>
      <c r="H37" s="10">
        <v>0</v>
      </c>
      <c r="I37" s="10">
        <v>12.87</v>
      </c>
      <c r="J37" s="10">
        <f t="shared" si="16"/>
        <v>12.87</v>
      </c>
      <c r="K37" s="10">
        <v>0</v>
      </c>
      <c r="L37" s="10">
        <v>15.25</v>
      </c>
      <c r="M37" s="10">
        <f t="shared" si="17"/>
        <v>15.25</v>
      </c>
      <c r="N37" s="10"/>
      <c r="O37" s="10"/>
      <c r="P37" s="10">
        <f t="shared" si="18"/>
        <v>0</v>
      </c>
      <c r="Q37" s="10"/>
      <c r="R37" s="10"/>
      <c r="S37" s="10">
        <f t="shared" si="19"/>
        <v>0</v>
      </c>
      <c r="T37" s="10">
        <v>0</v>
      </c>
      <c r="U37" s="10">
        <v>0</v>
      </c>
      <c r="V37" s="10">
        <f t="shared" si="20"/>
        <v>0</v>
      </c>
      <c r="W37" s="10">
        <f t="shared" si="14"/>
        <v>0</v>
      </c>
      <c r="X37" s="10">
        <f t="shared" si="14"/>
        <v>28.119999999999997</v>
      </c>
      <c r="Y37" s="10">
        <f t="shared" si="14"/>
        <v>28.119999999999997</v>
      </c>
    </row>
    <row r="38" spans="1:28" ht="18" customHeight="1" x14ac:dyDescent="0.25">
      <c r="A38" s="7">
        <f t="shared" si="8"/>
        <v>33</v>
      </c>
      <c r="B38" s="8" t="s">
        <v>63</v>
      </c>
      <c r="C38" s="7">
        <v>100</v>
      </c>
      <c r="D38" s="9"/>
      <c r="E38" s="10"/>
      <c r="F38" s="10">
        <v>0.54</v>
      </c>
      <c r="G38" s="10">
        <f t="shared" si="15"/>
        <v>0.54</v>
      </c>
      <c r="H38" s="10"/>
      <c r="I38" s="10">
        <v>0.8</v>
      </c>
      <c r="J38" s="10">
        <f t="shared" si="16"/>
        <v>0.8</v>
      </c>
      <c r="K38" s="10"/>
      <c r="L38" s="10">
        <v>1.33</v>
      </c>
      <c r="M38" s="10">
        <f t="shared" si="17"/>
        <v>1.33</v>
      </c>
      <c r="N38" s="10"/>
      <c r="O38" s="10"/>
      <c r="P38" s="10">
        <f t="shared" si="18"/>
        <v>0</v>
      </c>
      <c r="Q38" s="10"/>
      <c r="R38" s="10"/>
      <c r="S38" s="10">
        <f t="shared" si="19"/>
        <v>0</v>
      </c>
      <c r="T38" s="10"/>
      <c r="U38" s="10"/>
      <c r="V38" s="10">
        <f t="shared" si="20"/>
        <v>0</v>
      </c>
      <c r="W38" s="10">
        <f t="shared" si="14"/>
        <v>0</v>
      </c>
      <c r="X38" s="10">
        <f t="shared" si="14"/>
        <v>2.13</v>
      </c>
      <c r="Y38" s="10">
        <f t="shared" si="14"/>
        <v>2.13</v>
      </c>
    </row>
    <row r="39" spans="1:28" ht="18" customHeight="1" x14ac:dyDescent="0.25">
      <c r="A39" s="7">
        <f t="shared" si="8"/>
        <v>34</v>
      </c>
      <c r="B39" s="8" t="s">
        <v>64</v>
      </c>
      <c r="C39" s="7"/>
      <c r="D39" s="9"/>
      <c r="E39" s="10"/>
      <c r="F39" s="10">
        <v>0.09</v>
      </c>
      <c r="G39" s="10">
        <f t="shared" si="15"/>
        <v>0.09</v>
      </c>
      <c r="H39" s="10"/>
      <c r="I39" s="10">
        <v>0.23</v>
      </c>
      <c r="J39" s="10">
        <f t="shared" si="16"/>
        <v>0.23</v>
      </c>
      <c r="K39" s="10"/>
      <c r="L39" s="10">
        <v>0.25</v>
      </c>
      <c r="M39" s="10">
        <f t="shared" si="17"/>
        <v>0.25</v>
      </c>
      <c r="N39" s="10"/>
      <c r="O39" s="10"/>
      <c r="P39" s="10">
        <f t="shared" si="18"/>
        <v>0</v>
      </c>
      <c r="Q39" s="10"/>
      <c r="R39" s="10"/>
      <c r="S39" s="10">
        <f t="shared" si="19"/>
        <v>0</v>
      </c>
      <c r="T39" s="10"/>
      <c r="U39" s="10"/>
      <c r="V39" s="10">
        <f t="shared" si="20"/>
        <v>0</v>
      </c>
      <c r="W39" s="10">
        <f t="shared" si="14"/>
        <v>0</v>
      </c>
      <c r="X39" s="10">
        <f t="shared" si="14"/>
        <v>0.48</v>
      </c>
      <c r="Y39" s="10">
        <f t="shared" si="14"/>
        <v>0.48</v>
      </c>
    </row>
    <row r="40" spans="1:28" ht="18" customHeight="1" x14ac:dyDescent="0.25">
      <c r="A40" s="7">
        <f t="shared" si="8"/>
        <v>35</v>
      </c>
      <c r="B40" s="8" t="s">
        <v>65</v>
      </c>
      <c r="C40" s="7"/>
      <c r="D40" s="9"/>
      <c r="E40" s="10"/>
      <c r="F40" s="10">
        <v>0.27</v>
      </c>
      <c r="G40" s="10">
        <f t="shared" si="15"/>
        <v>0.27</v>
      </c>
      <c r="H40" s="10"/>
      <c r="I40" s="10">
        <v>0</v>
      </c>
      <c r="J40" s="10">
        <f t="shared" si="16"/>
        <v>0</v>
      </c>
      <c r="K40" s="10"/>
      <c r="L40" s="10">
        <v>1.1599999999999999</v>
      </c>
      <c r="M40" s="10">
        <f t="shared" si="17"/>
        <v>1.1599999999999999</v>
      </c>
      <c r="N40" s="10"/>
      <c r="O40" s="10"/>
      <c r="P40" s="10">
        <f t="shared" si="18"/>
        <v>0</v>
      </c>
      <c r="Q40" s="10"/>
      <c r="R40" s="10"/>
      <c r="S40" s="10">
        <f t="shared" si="19"/>
        <v>0</v>
      </c>
      <c r="T40" s="10"/>
      <c r="U40" s="10"/>
      <c r="V40" s="10">
        <f t="shared" si="20"/>
        <v>0</v>
      </c>
      <c r="W40" s="10">
        <f t="shared" si="14"/>
        <v>0</v>
      </c>
      <c r="X40" s="10">
        <f t="shared" si="14"/>
        <v>1.1599999999999999</v>
      </c>
      <c r="Y40" s="10">
        <f t="shared" si="14"/>
        <v>1.1599999999999999</v>
      </c>
    </row>
    <row r="41" spans="1:28" s="4" customFormat="1" ht="18" customHeight="1" x14ac:dyDescent="0.25">
      <c r="A41" s="14">
        <f t="shared" si="8"/>
        <v>36</v>
      </c>
      <c r="B41" s="15" t="s">
        <v>66</v>
      </c>
      <c r="C41" s="14">
        <f>SUM(C24:C40)</f>
        <v>15390</v>
      </c>
      <c r="D41" s="16"/>
      <c r="E41" s="18">
        <f t="shared" ref="E41:Y41" si="21">SUM(E24:E40)</f>
        <v>191.42000000000002</v>
      </c>
      <c r="F41" s="18">
        <f t="shared" si="21"/>
        <v>255.56</v>
      </c>
      <c r="G41" s="18">
        <f t="shared" si="21"/>
        <v>64.139999999999986</v>
      </c>
      <c r="H41" s="18">
        <f t="shared" si="21"/>
        <v>167.26666666666665</v>
      </c>
      <c r="I41" s="18">
        <f t="shared" si="21"/>
        <v>406.21000000000004</v>
      </c>
      <c r="J41" s="18">
        <f t="shared" si="21"/>
        <v>238.94333333333333</v>
      </c>
      <c r="K41" s="18">
        <f t="shared" si="21"/>
        <v>531.42149999999992</v>
      </c>
      <c r="L41" s="18">
        <f t="shared" si="21"/>
        <v>937.23</v>
      </c>
      <c r="M41" s="18">
        <f t="shared" si="21"/>
        <v>405.80850000000009</v>
      </c>
      <c r="N41" s="18">
        <f t="shared" si="21"/>
        <v>0</v>
      </c>
      <c r="O41" s="18">
        <f t="shared" si="21"/>
        <v>0</v>
      </c>
      <c r="P41" s="18">
        <f t="shared" si="21"/>
        <v>0</v>
      </c>
      <c r="Q41" s="18">
        <f t="shared" si="21"/>
        <v>0</v>
      </c>
      <c r="R41" s="18">
        <f t="shared" si="21"/>
        <v>0</v>
      </c>
      <c r="S41" s="18">
        <f t="shared" si="21"/>
        <v>0</v>
      </c>
      <c r="T41" s="18">
        <f t="shared" si="21"/>
        <v>0</v>
      </c>
      <c r="U41" s="18">
        <f t="shared" si="21"/>
        <v>0</v>
      </c>
      <c r="V41" s="18">
        <f t="shared" si="21"/>
        <v>0</v>
      </c>
      <c r="W41" s="18">
        <f t="shared" si="21"/>
        <v>698.68816666666669</v>
      </c>
      <c r="X41" s="18">
        <f t="shared" si="21"/>
        <v>1343.44</v>
      </c>
      <c r="Y41" s="18">
        <f t="shared" si="21"/>
        <v>644.75183333333325</v>
      </c>
    </row>
    <row r="42" spans="1:28" s="4" customFormat="1" ht="18" customHeight="1" x14ac:dyDescent="0.25">
      <c r="A42" s="14">
        <f t="shared" si="8"/>
        <v>37</v>
      </c>
      <c r="B42" s="15" t="s">
        <v>67</v>
      </c>
      <c r="C42" s="14" t="s">
        <v>68</v>
      </c>
      <c r="D42" s="16"/>
      <c r="E42" s="18">
        <v>6.19</v>
      </c>
      <c r="F42" s="18">
        <v>3.67</v>
      </c>
      <c r="G42" s="18">
        <f t="shared" si="15"/>
        <v>-2.5200000000000005</v>
      </c>
      <c r="H42" s="18">
        <v>9.9666666666666668</v>
      </c>
      <c r="I42" s="18">
        <v>11.29</v>
      </c>
      <c r="J42" s="18">
        <f t="shared" si="16"/>
        <v>1.3233333333333324</v>
      </c>
      <c r="K42" s="18">
        <v>17.827200000000001</v>
      </c>
      <c r="L42" s="18">
        <v>16.78</v>
      </c>
      <c r="M42" s="18">
        <f t="shared" si="17"/>
        <v>-1.0472000000000001</v>
      </c>
      <c r="N42" s="18"/>
      <c r="O42" s="18"/>
      <c r="P42" s="18">
        <f t="shared" si="18"/>
        <v>0</v>
      </c>
      <c r="Q42" s="18"/>
      <c r="R42" s="18"/>
      <c r="S42" s="18">
        <f t="shared" si="19"/>
        <v>0</v>
      </c>
      <c r="T42" s="18">
        <v>0</v>
      </c>
      <c r="U42" s="18">
        <v>0</v>
      </c>
      <c r="V42" s="18">
        <f t="shared" si="20"/>
        <v>0</v>
      </c>
      <c r="W42" s="18">
        <f t="shared" ref="W42" si="22">H42+K42+N42+Q42+T42</f>
        <v>27.793866666666666</v>
      </c>
      <c r="X42" s="18">
        <f t="shared" ref="X42" si="23">I42+L42+O42+R42+U42</f>
        <v>28.07</v>
      </c>
      <c r="Y42" s="18">
        <f t="shared" ref="Y42" si="24">J42+M42+P42+S42+V42</f>
        <v>0.27613333333333223</v>
      </c>
    </row>
    <row r="43" spans="1:28" ht="18" customHeight="1" x14ac:dyDescent="0.25">
      <c r="A43" s="7">
        <f t="shared" si="8"/>
        <v>38</v>
      </c>
      <c r="B43" s="8" t="s">
        <v>69</v>
      </c>
      <c r="C43" s="7">
        <v>3766.6</v>
      </c>
      <c r="D43" s="11">
        <v>0.2334</v>
      </c>
      <c r="E43" s="10">
        <v>0</v>
      </c>
      <c r="F43" s="10">
        <v>44.78</v>
      </c>
      <c r="G43" s="10">
        <f t="shared" si="15"/>
        <v>44.78</v>
      </c>
      <c r="H43" s="10">
        <v>0</v>
      </c>
      <c r="I43" s="10">
        <v>0</v>
      </c>
      <c r="J43" s="10">
        <f t="shared" si="16"/>
        <v>0</v>
      </c>
      <c r="K43" s="10">
        <v>0</v>
      </c>
      <c r="L43" s="10">
        <v>211.83</v>
      </c>
      <c r="M43" s="10">
        <f t="shared" si="17"/>
        <v>211.83</v>
      </c>
      <c r="N43" s="10"/>
      <c r="O43" s="10"/>
      <c r="P43" s="10">
        <f t="shared" si="18"/>
        <v>0</v>
      </c>
      <c r="Q43" s="10"/>
      <c r="R43" s="10"/>
      <c r="S43" s="10">
        <f t="shared" si="19"/>
        <v>0</v>
      </c>
      <c r="T43" s="10">
        <v>0</v>
      </c>
      <c r="U43" s="10">
        <v>0</v>
      </c>
      <c r="V43" s="10">
        <f t="shared" si="20"/>
        <v>0</v>
      </c>
      <c r="W43" s="10">
        <f t="shared" ref="W43:Y47" si="25">H43+K43+N43+Q43+T43</f>
        <v>0</v>
      </c>
      <c r="X43" s="10">
        <f t="shared" si="25"/>
        <v>211.83</v>
      </c>
      <c r="Y43" s="10">
        <f t="shared" si="25"/>
        <v>211.83</v>
      </c>
    </row>
    <row r="44" spans="1:28" ht="18" customHeight="1" x14ac:dyDescent="0.25">
      <c r="A44" s="7">
        <f t="shared" si="8"/>
        <v>39</v>
      </c>
      <c r="B44" s="8" t="s">
        <v>70</v>
      </c>
      <c r="C44" s="7">
        <v>309.66000000000003</v>
      </c>
      <c r="D44" s="11">
        <v>0.2334</v>
      </c>
      <c r="E44" s="10">
        <v>13.68</v>
      </c>
      <c r="F44" s="10">
        <v>7.88</v>
      </c>
      <c r="G44" s="10">
        <f t="shared" si="15"/>
        <v>-5.8</v>
      </c>
      <c r="H44" s="10">
        <v>0</v>
      </c>
      <c r="I44" s="10">
        <v>1.21</v>
      </c>
      <c r="J44" s="10">
        <f t="shared" si="16"/>
        <v>1.21</v>
      </c>
      <c r="K44" s="10">
        <v>77.292000000000002</v>
      </c>
      <c r="L44" s="10">
        <v>35.08</v>
      </c>
      <c r="M44" s="10">
        <f t="shared" si="17"/>
        <v>-42.212000000000003</v>
      </c>
      <c r="N44" s="10"/>
      <c r="O44" s="10"/>
      <c r="P44" s="10">
        <f t="shared" si="18"/>
        <v>0</v>
      </c>
      <c r="Q44" s="10"/>
      <c r="R44" s="10"/>
      <c r="S44" s="10">
        <f t="shared" si="19"/>
        <v>0</v>
      </c>
      <c r="T44" s="10">
        <v>0</v>
      </c>
      <c r="U44" s="10">
        <v>0</v>
      </c>
      <c r="V44" s="10">
        <f t="shared" si="20"/>
        <v>0</v>
      </c>
      <c r="W44" s="10">
        <f t="shared" si="25"/>
        <v>77.292000000000002</v>
      </c>
      <c r="X44" s="10">
        <f t="shared" si="25"/>
        <v>36.29</v>
      </c>
      <c r="Y44" s="10">
        <f t="shared" si="25"/>
        <v>-41.002000000000002</v>
      </c>
      <c r="AA44" s="3">
        <f>5.15+0.48+21.16+8.3</f>
        <v>35.090000000000003</v>
      </c>
    </row>
    <row r="45" spans="1:28" ht="18" customHeight="1" x14ac:dyDescent="0.25">
      <c r="A45" s="7">
        <f t="shared" si="8"/>
        <v>40</v>
      </c>
      <c r="B45" s="8" t="s">
        <v>71</v>
      </c>
      <c r="C45" s="7">
        <v>2466.4299999999998</v>
      </c>
      <c r="D45" s="11">
        <v>0.2334</v>
      </c>
      <c r="E45" s="10">
        <v>2.59</v>
      </c>
      <c r="F45" s="10">
        <v>74.849999999999994</v>
      </c>
      <c r="G45" s="10">
        <f t="shared" si="15"/>
        <v>72.259999999999991</v>
      </c>
      <c r="H45" s="10">
        <v>0</v>
      </c>
      <c r="I45" s="10">
        <v>0.26</v>
      </c>
      <c r="J45" s="10">
        <f t="shared" si="16"/>
        <v>0.26</v>
      </c>
      <c r="K45" s="10">
        <v>11.654999999999999</v>
      </c>
      <c r="L45" s="10">
        <v>312.77</v>
      </c>
      <c r="M45" s="10">
        <f t="shared" si="17"/>
        <v>301.11500000000001</v>
      </c>
      <c r="N45" s="10"/>
      <c r="O45" s="10"/>
      <c r="P45" s="10">
        <f t="shared" si="18"/>
        <v>0</v>
      </c>
      <c r="Q45" s="10"/>
      <c r="R45" s="10"/>
      <c r="S45" s="10">
        <f t="shared" si="19"/>
        <v>0</v>
      </c>
      <c r="T45" s="10">
        <v>0</v>
      </c>
      <c r="U45" s="10">
        <v>0</v>
      </c>
      <c r="V45" s="10">
        <f t="shared" si="20"/>
        <v>0</v>
      </c>
      <c r="W45" s="10">
        <f t="shared" si="25"/>
        <v>11.654999999999999</v>
      </c>
      <c r="X45" s="10">
        <f t="shared" si="25"/>
        <v>313.02999999999997</v>
      </c>
      <c r="Y45" s="10">
        <f t="shared" si="25"/>
        <v>301.375</v>
      </c>
      <c r="AA45" s="3">
        <f>201.39-211.83</f>
        <v>-10.440000000000026</v>
      </c>
    </row>
    <row r="46" spans="1:28" ht="18" customHeight="1" x14ac:dyDescent="0.25">
      <c r="A46" s="7">
        <f t="shared" si="8"/>
        <v>41</v>
      </c>
      <c r="B46" s="8" t="s">
        <v>72</v>
      </c>
      <c r="C46" s="7">
        <v>39</v>
      </c>
      <c r="D46" s="11">
        <v>0.2334</v>
      </c>
      <c r="E46" s="10">
        <v>0</v>
      </c>
      <c r="F46" s="10">
        <v>0.65</v>
      </c>
      <c r="G46" s="10">
        <f t="shared" si="15"/>
        <v>0.65</v>
      </c>
      <c r="H46" s="10">
        <v>0</v>
      </c>
      <c r="I46" s="10">
        <v>0</v>
      </c>
      <c r="J46" s="10">
        <f t="shared" si="16"/>
        <v>0</v>
      </c>
      <c r="K46" s="10">
        <v>0</v>
      </c>
      <c r="L46" s="10">
        <v>7.14</v>
      </c>
      <c r="M46" s="10">
        <f t="shared" si="17"/>
        <v>7.14</v>
      </c>
      <c r="N46" s="10"/>
      <c r="O46" s="10"/>
      <c r="P46" s="10">
        <f t="shared" si="18"/>
        <v>0</v>
      </c>
      <c r="Q46" s="10"/>
      <c r="R46" s="10"/>
      <c r="S46" s="10">
        <f t="shared" si="19"/>
        <v>0</v>
      </c>
      <c r="T46" s="10">
        <v>0</v>
      </c>
      <c r="U46" s="10">
        <v>0</v>
      </c>
      <c r="V46" s="10">
        <f t="shared" si="20"/>
        <v>0</v>
      </c>
      <c r="W46" s="10">
        <f t="shared" si="25"/>
        <v>0</v>
      </c>
      <c r="X46" s="10">
        <f t="shared" si="25"/>
        <v>7.14</v>
      </c>
      <c r="Y46" s="10">
        <f t="shared" si="25"/>
        <v>7.14</v>
      </c>
      <c r="AA46" s="3">
        <f>201.39+111.37</f>
        <v>312.76</v>
      </c>
    </row>
    <row r="47" spans="1:28" ht="18" customHeight="1" x14ac:dyDescent="0.25">
      <c r="A47" s="7">
        <f t="shared" si="8"/>
        <v>42</v>
      </c>
      <c r="B47" s="8" t="s">
        <v>73</v>
      </c>
      <c r="C47" s="7">
        <v>1250</v>
      </c>
      <c r="D47" s="11">
        <v>0.2334</v>
      </c>
      <c r="E47" s="10">
        <v>0</v>
      </c>
      <c r="F47" s="10">
        <v>52.14</v>
      </c>
      <c r="G47" s="10">
        <f t="shared" si="15"/>
        <v>52.14</v>
      </c>
      <c r="H47" s="10">
        <v>0</v>
      </c>
      <c r="I47" s="10">
        <v>0</v>
      </c>
      <c r="J47" s="10">
        <f t="shared" si="16"/>
        <v>0</v>
      </c>
      <c r="K47" s="10">
        <v>0</v>
      </c>
      <c r="L47" s="10">
        <v>233.22</v>
      </c>
      <c r="M47" s="10">
        <f t="shared" si="17"/>
        <v>233.22</v>
      </c>
      <c r="N47" s="10"/>
      <c r="O47" s="10"/>
      <c r="P47" s="10">
        <f t="shared" si="18"/>
        <v>0</v>
      </c>
      <c r="Q47" s="10"/>
      <c r="R47" s="10"/>
      <c r="S47" s="10">
        <f t="shared" si="19"/>
        <v>0</v>
      </c>
      <c r="T47" s="10">
        <v>0</v>
      </c>
      <c r="U47" s="10">
        <v>0</v>
      </c>
      <c r="V47" s="10">
        <f t="shared" si="20"/>
        <v>0</v>
      </c>
      <c r="W47" s="10">
        <f t="shared" si="25"/>
        <v>0</v>
      </c>
      <c r="X47" s="10">
        <f t="shared" si="25"/>
        <v>233.22</v>
      </c>
      <c r="Y47" s="10">
        <f t="shared" si="25"/>
        <v>233.22</v>
      </c>
      <c r="AA47" s="3">
        <f>368.53+201.39+211.84+8.3+21.16+0.48+5.15</f>
        <v>816.84999999999991</v>
      </c>
    </row>
    <row r="48" spans="1:28" s="4" customFormat="1" ht="18" customHeight="1" x14ac:dyDescent="0.25">
      <c r="A48" s="14">
        <f t="shared" si="8"/>
        <v>43</v>
      </c>
      <c r="B48" s="15" t="s">
        <v>74</v>
      </c>
      <c r="C48" s="14">
        <f>SUM(C43:C47)</f>
        <v>7831.69</v>
      </c>
      <c r="D48" s="16"/>
      <c r="E48" s="18">
        <f>SUM(E43:E47)</f>
        <v>16.27</v>
      </c>
      <c r="F48" s="18">
        <f t="shared" ref="F48:Y48" si="26">SUM(F43:F47)</f>
        <v>180.3</v>
      </c>
      <c r="G48" s="18">
        <f t="shared" si="26"/>
        <v>164.03</v>
      </c>
      <c r="H48" s="18">
        <f t="shared" si="26"/>
        <v>0</v>
      </c>
      <c r="I48" s="18">
        <f t="shared" si="26"/>
        <v>1.47</v>
      </c>
      <c r="J48" s="18">
        <f t="shared" si="26"/>
        <v>1.47</v>
      </c>
      <c r="K48" s="18">
        <f t="shared" si="26"/>
        <v>88.947000000000003</v>
      </c>
      <c r="L48" s="18">
        <f t="shared" si="26"/>
        <v>800.04000000000008</v>
      </c>
      <c r="M48" s="18">
        <f t="shared" si="26"/>
        <v>711.09299999999996</v>
      </c>
      <c r="N48" s="18">
        <f t="shared" si="26"/>
        <v>0</v>
      </c>
      <c r="O48" s="18">
        <f t="shared" si="26"/>
        <v>0</v>
      </c>
      <c r="P48" s="18">
        <f t="shared" si="26"/>
        <v>0</v>
      </c>
      <c r="Q48" s="18">
        <f t="shared" si="26"/>
        <v>0</v>
      </c>
      <c r="R48" s="18">
        <f t="shared" si="26"/>
        <v>0</v>
      </c>
      <c r="S48" s="18">
        <f t="shared" si="26"/>
        <v>0</v>
      </c>
      <c r="T48" s="18">
        <f t="shared" si="26"/>
        <v>0</v>
      </c>
      <c r="U48" s="18">
        <f t="shared" si="26"/>
        <v>0</v>
      </c>
      <c r="V48" s="18">
        <f t="shared" si="26"/>
        <v>0</v>
      </c>
      <c r="W48" s="18">
        <f t="shared" si="26"/>
        <v>88.947000000000003</v>
      </c>
      <c r="X48" s="18">
        <f t="shared" si="26"/>
        <v>801.51</v>
      </c>
      <c r="Y48" s="18">
        <f t="shared" si="26"/>
        <v>712.56299999999999</v>
      </c>
      <c r="AB48" s="4">
        <f>0.9+0.11+4.73+3.74+50.74+46.14+92.03</f>
        <v>198.39</v>
      </c>
    </row>
    <row r="49" spans="1:27" ht="18" customHeight="1" x14ac:dyDescent="0.25">
      <c r="A49" s="7">
        <f t="shared" si="8"/>
        <v>44</v>
      </c>
      <c r="B49" s="8" t="s">
        <v>75</v>
      </c>
      <c r="C49" s="7">
        <v>216</v>
      </c>
      <c r="D49" s="11">
        <v>0.2334</v>
      </c>
      <c r="E49" s="10">
        <v>10.41</v>
      </c>
      <c r="F49" s="10">
        <v>-9.0999999999999998E-2</v>
      </c>
      <c r="G49" s="10">
        <f t="shared" si="15"/>
        <v>-10.500999999999999</v>
      </c>
      <c r="H49" s="10">
        <v>4.8666666666666663</v>
      </c>
      <c r="I49" s="10">
        <v>9.69</v>
      </c>
      <c r="J49" s="10">
        <f t="shared" si="16"/>
        <v>4.8233333333333333</v>
      </c>
      <c r="K49" s="10">
        <v>25.816800000000001</v>
      </c>
      <c r="L49" s="10">
        <v>0.57999999999999996</v>
      </c>
      <c r="M49" s="10">
        <f t="shared" si="17"/>
        <v>-25.236800000000002</v>
      </c>
      <c r="N49" s="10"/>
      <c r="O49" s="10"/>
      <c r="P49" s="10">
        <f t="shared" si="18"/>
        <v>0</v>
      </c>
      <c r="Q49" s="10"/>
      <c r="R49" s="10"/>
      <c r="S49" s="10">
        <f t="shared" si="19"/>
        <v>0</v>
      </c>
      <c r="T49" s="10">
        <v>0</v>
      </c>
      <c r="U49" s="10">
        <v>0</v>
      </c>
      <c r="V49" s="10">
        <f t="shared" si="20"/>
        <v>0</v>
      </c>
      <c r="W49" s="10">
        <f t="shared" ref="W49:Y52" si="27">H49+K49+N49+Q49+T49</f>
        <v>30.683466666666668</v>
      </c>
      <c r="X49" s="10">
        <f t="shared" si="27"/>
        <v>10.27</v>
      </c>
      <c r="Y49" s="10">
        <f t="shared" si="27"/>
        <v>-20.413466666666668</v>
      </c>
    </row>
    <row r="50" spans="1:27" ht="25.5" x14ac:dyDescent="0.25">
      <c r="A50" s="7">
        <f t="shared" si="8"/>
        <v>45</v>
      </c>
      <c r="B50" s="8" t="s">
        <v>76</v>
      </c>
      <c r="C50" s="7">
        <v>1240</v>
      </c>
      <c r="D50" s="11">
        <v>4.3400000000000001E-2</v>
      </c>
      <c r="E50" s="10">
        <v>15.61</v>
      </c>
      <c r="F50" s="10">
        <v>35.72</v>
      </c>
      <c r="G50" s="10">
        <f t="shared" si="15"/>
        <v>20.11</v>
      </c>
      <c r="H50" s="10">
        <v>52.583333333333336</v>
      </c>
      <c r="I50" s="10">
        <v>52.72</v>
      </c>
      <c r="J50" s="10">
        <f t="shared" si="16"/>
        <v>0.13666666666666316</v>
      </c>
      <c r="K50" s="10">
        <v>35.122500000000002</v>
      </c>
      <c r="L50" s="10">
        <v>83.47</v>
      </c>
      <c r="M50" s="10">
        <f t="shared" si="17"/>
        <v>48.347499999999997</v>
      </c>
      <c r="N50" s="10"/>
      <c r="O50" s="10"/>
      <c r="P50" s="10">
        <f t="shared" si="18"/>
        <v>0</v>
      </c>
      <c r="Q50" s="10"/>
      <c r="R50" s="10"/>
      <c r="S50" s="10">
        <f t="shared" si="19"/>
        <v>0</v>
      </c>
      <c r="T50" s="10">
        <v>0</v>
      </c>
      <c r="U50" s="10">
        <v>9.11</v>
      </c>
      <c r="V50" s="10">
        <f t="shared" si="20"/>
        <v>9.11</v>
      </c>
      <c r="W50" s="10">
        <f t="shared" si="27"/>
        <v>87.705833333333345</v>
      </c>
      <c r="X50" s="10">
        <f t="shared" si="27"/>
        <v>145.30000000000001</v>
      </c>
      <c r="Y50" s="10">
        <f t="shared" si="27"/>
        <v>57.594166666666659</v>
      </c>
      <c r="AA50" s="3">
        <f>199.03+99.91</f>
        <v>298.94</v>
      </c>
    </row>
    <row r="51" spans="1:27" ht="18" customHeight="1" x14ac:dyDescent="0.25">
      <c r="A51" s="7">
        <f t="shared" si="8"/>
        <v>46</v>
      </c>
      <c r="B51" s="8" t="s">
        <v>77</v>
      </c>
      <c r="C51" s="7">
        <v>1600</v>
      </c>
      <c r="D51" s="11">
        <v>0.21010000000000001</v>
      </c>
      <c r="E51" s="10">
        <v>233.03</v>
      </c>
      <c r="F51" s="10">
        <v>95.22</v>
      </c>
      <c r="G51" s="10">
        <f t="shared" si="15"/>
        <v>-137.81</v>
      </c>
      <c r="H51" s="10">
        <v>346.44166666666672</v>
      </c>
      <c r="I51" s="10">
        <v>156.94999999999999</v>
      </c>
      <c r="J51" s="10">
        <f t="shared" si="16"/>
        <v>-189.49166666666673</v>
      </c>
      <c r="K51" s="10">
        <v>731.71420000000001</v>
      </c>
      <c r="L51" s="10">
        <v>298.94</v>
      </c>
      <c r="M51" s="10">
        <f t="shared" si="17"/>
        <v>-432.77420000000001</v>
      </c>
      <c r="N51" s="10"/>
      <c r="O51" s="10"/>
      <c r="P51" s="10">
        <f t="shared" si="18"/>
        <v>0</v>
      </c>
      <c r="Q51" s="10"/>
      <c r="R51" s="10"/>
      <c r="S51" s="10">
        <f t="shared" si="19"/>
        <v>0</v>
      </c>
      <c r="T51" s="10">
        <v>0</v>
      </c>
      <c r="U51" s="10">
        <v>0</v>
      </c>
      <c r="V51" s="10">
        <f t="shared" si="20"/>
        <v>0</v>
      </c>
      <c r="W51" s="10">
        <f t="shared" si="27"/>
        <v>1078.1558666666667</v>
      </c>
      <c r="X51" s="10">
        <f t="shared" si="27"/>
        <v>455.89</v>
      </c>
      <c r="Y51" s="10">
        <f t="shared" si="27"/>
        <v>-622.26586666666674</v>
      </c>
    </row>
    <row r="52" spans="1:27" ht="18" customHeight="1" x14ac:dyDescent="0.25">
      <c r="A52" s="7">
        <f t="shared" si="8"/>
        <v>47</v>
      </c>
      <c r="B52" s="8" t="s">
        <v>78</v>
      </c>
      <c r="C52" s="7">
        <v>1040</v>
      </c>
      <c r="D52" s="11">
        <v>0.2334</v>
      </c>
      <c r="E52" s="10">
        <v>149.376</v>
      </c>
      <c r="F52" s="10">
        <v>110.08</v>
      </c>
      <c r="G52" s="10">
        <f t="shared" si="15"/>
        <v>-39.296000000000006</v>
      </c>
      <c r="H52" s="10">
        <v>149.29166666666669</v>
      </c>
      <c r="I52" s="10">
        <v>163.06</v>
      </c>
      <c r="J52" s="10">
        <f t="shared" si="16"/>
        <v>13.768333333333317</v>
      </c>
      <c r="K52" s="10">
        <v>412.27776</v>
      </c>
      <c r="L52" s="10">
        <v>350.08</v>
      </c>
      <c r="M52" s="10">
        <f t="shared" si="17"/>
        <v>-62.197760000000017</v>
      </c>
      <c r="N52" s="10"/>
      <c r="O52" s="10"/>
      <c r="P52" s="10">
        <f t="shared" si="18"/>
        <v>0</v>
      </c>
      <c r="Q52" s="10"/>
      <c r="R52" s="10"/>
      <c r="S52" s="10">
        <f t="shared" si="19"/>
        <v>0</v>
      </c>
      <c r="T52" s="10">
        <v>0</v>
      </c>
      <c r="U52" s="10">
        <v>0</v>
      </c>
      <c r="V52" s="10">
        <f t="shared" si="20"/>
        <v>0</v>
      </c>
      <c r="W52" s="10">
        <f t="shared" si="27"/>
        <v>561.56942666666669</v>
      </c>
      <c r="X52" s="10">
        <f t="shared" si="27"/>
        <v>513.14</v>
      </c>
      <c r="Y52" s="10">
        <f t="shared" si="27"/>
        <v>-48.4294266666667</v>
      </c>
    </row>
    <row r="53" spans="1:27" s="4" customFormat="1" ht="18" customHeight="1" x14ac:dyDescent="0.25">
      <c r="A53" s="14">
        <f t="shared" si="8"/>
        <v>48</v>
      </c>
      <c r="B53" s="15" t="s">
        <v>79</v>
      </c>
      <c r="C53" s="14">
        <f>SUM(C49:C52)</f>
        <v>4096</v>
      </c>
      <c r="D53" s="16"/>
      <c r="E53" s="18">
        <f>SUM(E49:E52)</f>
        <v>408.42600000000004</v>
      </c>
      <c r="F53" s="18">
        <f t="shared" ref="F53:Y53" si="28">SUM(F49:F52)</f>
        <v>240.92899999999997</v>
      </c>
      <c r="G53" s="18">
        <f t="shared" si="28"/>
        <v>-167.49700000000001</v>
      </c>
      <c r="H53" s="18">
        <f t="shared" si="28"/>
        <v>553.18333333333339</v>
      </c>
      <c r="I53" s="18">
        <f t="shared" si="28"/>
        <v>382.41999999999996</v>
      </c>
      <c r="J53" s="18">
        <f t="shared" si="28"/>
        <v>-170.76333333333341</v>
      </c>
      <c r="K53" s="18">
        <f t="shared" si="28"/>
        <v>1204.9312600000001</v>
      </c>
      <c r="L53" s="18">
        <f t="shared" si="28"/>
        <v>733.06999999999994</v>
      </c>
      <c r="M53" s="18">
        <f t="shared" si="28"/>
        <v>-471.86126000000002</v>
      </c>
      <c r="N53" s="18">
        <f t="shared" si="28"/>
        <v>0</v>
      </c>
      <c r="O53" s="18">
        <f t="shared" si="28"/>
        <v>0</v>
      </c>
      <c r="P53" s="18">
        <f t="shared" si="28"/>
        <v>0</v>
      </c>
      <c r="Q53" s="18">
        <f t="shared" si="28"/>
        <v>0</v>
      </c>
      <c r="R53" s="18">
        <f t="shared" si="28"/>
        <v>0</v>
      </c>
      <c r="S53" s="18">
        <f t="shared" si="28"/>
        <v>0</v>
      </c>
      <c r="T53" s="18">
        <f t="shared" si="28"/>
        <v>0</v>
      </c>
      <c r="U53" s="18">
        <f t="shared" si="28"/>
        <v>9.11</v>
      </c>
      <c r="V53" s="18">
        <f t="shared" si="28"/>
        <v>9.11</v>
      </c>
      <c r="W53" s="18">
        <f t="shared" si="28"/>
        <v>1758.1145933333335</v>
      </c>
      <c r="X53" s="18">
        <f t="shared" si="28"/>
        <v>1124.5999999999999</v>
      </c>
      <c r="Y53" s="18">
        <f t="shared" si="28"/>
        <v>-633.51459333333344</v>
      </c>
    </row>
    <row r="54" spans="1:27" s="4" customFormat="1" ht="18" customHeight="1" x14ac:dyDescent="0.25">
      <c r="A54" s="14">
        <f t="shared" si="8"/>
        <v>49</v>
      </c>
      <c r="B54" s="15" t="s">
        <v>80</v>
      </c>
      <c r="C54" s="14"/>
      <c r="D54" s="16"/>
      <c r="E54" s="18">
        <f>E53+E48+E42+E41+E23</f>
        <v>1068.086</v>
      </c>
      <c r="F54" s="18">
        <f t="shared" ref="F54:Y54" si="29">F53+F48+F42+F41+F23</f>
        <v>1087.279</v>
      </c>
      <c r="G54" s="18">
        <f t="shared" si="29"/>
        <v>19.192999999999984</v>
      </c>
      <c r="H54" s="18">
        <f t="shared" si="29"/>
        <v>1330.3500000000004</v>
      </c>
      <c r="I54" s="18">
        <f t="shared" si="29"/>
        <v>1401.3000000000002</v>
      </c>
      <c r="J54" s="18">
        <f t="shared" si="29"/>
        <v>70.949999999999619</v>
      </c>
      <c r="K54" s="18">
        <f t="shared" si="29"/>
        <v>3212.4065599999994</v>
      </c>
      <c r="L54" s="18">
        <f t="shared" si="29"/>
        <v>3527.52</v>
      </c>
      <c r="M54" s="18">
        <f t="shared" si="29"/>
        <v>315.1134400000002</v>
      </c>
      <c r="N54" s="18">
        <f t="shared" si="29"/>
        <v>0</v>
      </c>
      <c r="O54" s="18">
        <f t="shared" si="29"/>
        <v>0</v>
      </c>
      <c r="P54" s="18">
        <f t="shared" si="29"/>
        <v>0</v>
      </c>
      <c r="Q54" s="18">
        <f t="shared" si="29"/>
        <v>0</v>
      </c>
      <c r="R54" s="18">
        <f t="shared" si="29"/>
        <v>0</v>
      </c>
      <c r="S54" s="18">
        <f t="shared" si="29"/>
        <v>0</v>
      </c>
      <c r="T54" s="18">
        <f t="shared" si="29"/>
        <v>0</v>
      </c>
      <c r="U54" s="18">
        <f t="shared" si="29"/>
        <v>9.11</v>
      </c>
      <c r="V54" s="18">
        <f t="shared" si="29"/>
        <v>9.11</v>
      </c>
      <c r="W54" s="18">
        <f t="shared" si="29"/>
        <v>4542.7565599999998</v>
      </c>
      <c r="X54" s="18">
        <f t="shared" si="29"/>
        <v>4937.93</v>
      </c>
      <c r="Y54" s="18">
        <f t="shared" si="29"/>
        <v>395.17343999999957</v>
      </c>
    </row>
    <row r="55" spans="1:27" ht="18" customHeight="1" x14ac:dyDescent="0.25">
      <c r="A55" s="7">
        <f t="shared" si="8"/>
        <v>50</v>
      </c>
      <c r="B55" s="8" t="s">
        <v>81</v>
      </c>
      <c r="C55" s="7"/>
      <c r="D55" s="13"/>
      <c r="E55" s="10">
        <v>0</v>
      </c>
      <c r="F55" s="10">
        <v>0</v>
      </c>
      <c r="G55" s="10">
        <f t="shared" si="15"/>
        <v>0</v>
      </c>
      <c r="H55" s="10">
        <v>0</v>
      </c>
      <c r="I55" s="10">
        <v>34.592452999999999</v>
      </c>
      <c r="J55" s="10">
        <f t="shared" si="16"/>
        <v>34.592452999999999</v>
      </c>
      <c r="K55" s="10">
        <v>0</v>
      </c>
      <c r="L55" s="10">
        <v>0</v>
      </c>
      <c r="M55" s="10">
        <f t="shared" si="17"/>
        <v>0</v>
      </c>
      <c r="N55" s="10"/>
      <c r="O55" s="10"/>
      <c r="P55" s="10">
        <f t="shared" si="18"/>
        <v>0</v>
      </c>
      <c r="Q55" s="10"/>
      <c r="R55" s="10"/>
      <c r="S55" s="10">
        <f t="shared" si="19"/>
        <v>0</v>
      </c>
      <c r="T55" s="10">
        <v>0</v>
      </c>
      <c r="U55" s="10">
        <v>0</v>
      </c>
      <c r="V55" s="10">
        <f t="shared" si="20"/>
        <v>0</v>
      </c>
      <c r="W55" s="10">
        <f t="shared" ref="W55:Y61" si="30">H55+K55+N55+Q55+T55</f>
        <v>0</v>
      </c>
      <c r="X55" s="10">
        <f t="shared" si="30"/>
        <v>34.592452999999999</v>
      </c>
      <c r="Y55" s="10">
        <f t="shared" si="30"/>
        <v>34.592452999999999</v>
      </c>
    </row>
    <row r="56" spans="1:27" ht="18" customHeight="1" x14ac:dyDescent="0.25">
      <c r="A56" s="7">
        <f t="shared" si="8"/>
        <v>51</v>
      </c>
      <c r="B56" s="8" t="s">
        <v>82</v>
      </c>
      <c r="C56" s="7"/>
      <c r="D56" s="13"/>
      <c r="E56" s="10">
        <v>0</v>
      </c>
      <c r="F56" s="10">
        <v>3.8876271</v>
      </c>
      <c r="G56" s="10">
        <f t="shared" si="15"/>
        <v>3.8876271</v>
      </c>
      <c r="H56" s="10">
        <v>0</v>
      </c>
      <c r="I56" s="10">
        <v>23.710452713399999</v>
      </c>
      <c r="J56" s="10">
        <f t="shared" si="16"/>
        <v>23.710452713399999</v>
      </c>
      <c r="K56" s="10">
        <v>0</v>
      </c>
      <c r="L56" s="10">
        <v>0</v>
      </c>
      <c r="M56" s="10">
        <f t="shared" si="17"/>
        <v>0</v>
      </c>
      <c r="N56" s="10"/>
      <c r="O56" s="10"/>
      <c r="P56" s="10">
        <f t="shared" si="18"/>
        <v>0</v>
      </c>
      <c r="Q56" s="10"/>
      <c r="R56" s="10"/>
      <c r="S56" s="10">
        <f t="shared" si="19"/>
        <v>0</v>
      </c>
      <c r="T56" s="10">
        <v>0</v>
      </c>
      <c r="U56" s="10">
        <v>0</v>
      </c>
      <c r="V56" s="10">
        <f t="shared" si="20"/>
        <v>0</v>
      </c>
      <c r="W56" s="10">
        <f t="shared" si="30"/>
        <v>0</v>
      </c>
      <c r="X56" s="10">
        <f t="shared" si="30"/>
        <v>23.710452713399999</v>
      </c>
      <c r="Y56" s="10">
        <f t="shared" si="30"/>
        <v>23.710452713399999</v>
      </c>
    </row>
    <row r="57" spans="1:27" ht="18" customHeight="1" x14ac:dyDescent="0.25">
      <c r="A57" s="7">
        <f t="shared" si="8"/>
        <v>52</v>
      </c>
      <c r="B57" s="8" t="s">
        <v>83</v>
      </c>
      <c r="C57" s="7"/>
      <c r="D57" s="13"/>
      <c r="E57" s="10">
        <v>216.47</v>
      </c>
      <c r="F57" s="10">
        <v>190.089269</v>
      </c>
      <c r="G57" s="10">
        <f t="shared" si="15"/>
        <v>-26.380730999999997</v>
      </c>
      <c r="H57" s="10">
        <v>0</v>
      </c>
      <c r="I57" s="10">
        <v>0</v>
      </c>
      <c r="J57" s="10">
        <f t="shared" si="16"/>
        <v>0</v>
      </c>
      <c r="K57" s="10">
        <v>930.82099999999991</v>
      </c>
      <c r="L57" s="10">
        <v>995.48196700000005</v>
      </c>
      <c r="M57" s="10">
        <f t="shared" si="17"/>
        <v>64.660967000000142</v>
      </c>
      <c r="N57" s="10"/>
      <c r="O57" s="10"/>
      <c r="P57" s="10">
        <f t="shared" si="18"/>
        <v>0</v>
      </c>
      <c r="Q57" s="10"/>
      <c r="R57" s="10"/>
      <c r="S57" s="10">
        <f t="shared" si="19"/>
        <v>0</v>
      </c>
      <c r="T57" s="10">
        <v>0</v>
      </c>
      <c r="U57" s="10">
        <v>0</v>
      </c>
      <c r="V57" s="10">
        <f t="shared" si="20"/>
        <v>0</v>
      </c>
      <c r="W57" s="10">
        <f t="shared" si="30"/>
        <v>930.82099999999991</v>
      </c>
      <c r="X57" s="10">
        <f t="shared" si="30"/>
        <v>995.48196700000005</v>
      </c>
      <c r="Y57" s="10">
        <f t="shared" si="30"/>
        <v>64.660967000000142</v>
      </c>
    </row>
    <row r="58" spans="1:27" ht="18" customHeight="1" x14ac:dyDescent="0.25">
      <c r="A58" s="7">
        <f t="shared" si="8"/>
        <v>53</v>
      </c>
      <c r="B58" s="8" t="s">
        <v>116</v>
      </c>
      <c r="C58" s="7"/>
      <c r="D58" s="13"/>
      <c r="E58" s="10"/>
      <c r="F58" s="10">
        <v>4.6696479999999996</v>
      </c>
      <c r="G58" s="10">
        <f t="shared" si="15"/>
        <v>4.6696479999999996</v>
      </c>
      <c r="H58" s="10"/>
      <c r="I58" s="10"/>
      <c r="J58" s="10">
        <f t="shared" si="16"/>
        <v>0</v>
      </c>
      <c r="K58" s="10"/>
      <c r="L58" s="10">
        <v>21.474295000000001</v>
      </c>
      <c r="M58" s="10">
        <f t="shared" si="17"/>
        <v>21.474295000000001</v>
      </c>
      <c r="N58" s="10"/>
      <c r="O58" s="10"/>
      <c r="P58" s="10">
        <f t="shared" si="18"/>
        <v>0</v>
      </c>
      <c r="Q58" s="10"/>
      <c r="R58" s="10"/>
      <c r="S58" s="10">
        <f t="shared" si="19"/>
        <v>0</v>
      </c>
      <c r="T58" s="10"/>
      <c r="U58" s="10"/>
      <c r="V58" s="10">
        <f t="shared" si="20"/>
        <v>0</v>
      </c>
      <c r="W58" s="10">
        <f t="shared" si="30"/>
        <v>0</v>
      </c>
      <c r="X58" s="10">
        <f t="shared" si="30"/>
        <v>21.474295000000001</v>
      </c>
      <c r="Y58" s="10">
        <f t="shared" si="30"/>
        <v>21.474295000000001</v>
      </c>
    </row>
    <row r="59" spans="1:27" ht="18" customHeight="1" x14ac:dyDescent="0.25">
      <c r="A59" s="7">
        <f t="shared" si="8"/>
        <v>54</v>
      </c>
      <c r="B59" s="8" t="s">
        <v>115</v>
      </c>
      <c r="C59" s="7"/>
      <c r="D59" s="13"/>
      <c r="E59" s="10"/>
      <c r="F59" s="10">
        <v>0</v>
      </c>
      <c r="G59" s="10">
        <f t="shared" si="15"/>
        <v>0</v>
      </c>
      <c r="H59" s="10"/>
      <c r="I59" s="10"/>
      <c r="J59" s="10">
        <f t="shared" si="16"/>
        <v>0</v>
      </c>
      <c r="K59" s="10"/>
      <c r="L59" s="10">
        <v>0</v>
      </c>
      <c r="M59" s="10">
        <f t="shared" si="17"/>
        <v>0</v>
      </c>
      <c r="N59" s="10"/>
      <c r="O59" s="10"/>
      <c r="P59" s="10">
        <f t="shared" si="18"/>
        <v>0</v>
      </c>
      <c r="Q59" s="10"/>
      <c r="R59" s="10"/>
      <c r="S59" s="10">
        <f t="shared" si="19"/>
        <v>0</v>
      </c>
      <c r="T59" s="10"/>
      <c r="U59" s="10"/>
      <c r="V59" s="10">
        <f t="shared" si="20"/>
        <v>0</v>
      </c>
      <c r="W59" s="10">
        <f t="shared" si="30"/>
        <v>0</v>
      </c>
      <c r="X59" s="10">
        <f t="shared" si="30"/>
        <v>0</v>
      </c>
      <c r="Y59" s="10">
        <f t="shared" si="30"/>
        <v>0</v>
      </c>
    </row>
    <row r="60" spans="1:27" ht="18" customHeight="1" x14ac:dyDescent="0.25">
      <c r="A60" s="7">
        <f t="shared" si="8"/>
        <v>55</v>
      </c>
      <c r="B60" s="8" t="s">
        <v>114</v>
      </c>
      <c r="C60" s="7"/>
      <c r="D60" s="13"/>
      <c r="E60" s="10">
        <v>131.22999999999999</v>
      </c>
      <c r="F60" s="10">
        <v>0</v>
      </c>
      <c r="G60" s="10">
        <f t="shared" si="15"/>
        <v>-131.22999999999999</v>
      </c>
      <c r="H60" s="10">
        <v>0</v>
      </c>
      <c r="I60" s="10">
        <v>0</v>
      </c>
      <c r="J60" s="10">
        <f t="shared" si="16"/>
        <v>0</v>
      </c>
      <c r="K60" s="10">
        <v>577.41200000000003</v>
      </c>
      <c r="L60" s="10">
        <v>0</v>
      </c>
      <c r="M60" s="10">
        <f t="shared" si="17"/>
        <v>-577.41200000000003</v>
      </c>
      <c r="N60" s="10"/>
      <c r="O60" s="10"/>
      <c r="P60" s="10">
        <f t="shared" si="18"/>
        <v>0</v>
      </c>
      <c r="Q60" s="10"/>
      <c r="R60" s="10"/>
      <c r="S60" s="10">
        <f t="shared" si="19"/>
        <v>0</v>
      </c>
      <c r="T60" s="10">
        <v>0</v>
      </c>
      <c r="U60" s="10">
        <v>0</v>
      </c>
      <c r="V60" s="10">
        <f t="shared" si="20"/>
        <v>0</v>
      </c>
      <c r="W60" s="10">
        <f t="shared" si="30"/>
        <v>577.41200000000003</v>
      </c>
      <c r="X60" s="10">
        <f t="shared" si="30"/>
        <v>0</v>
      </c>
      <c r="Y60" s="10">
        <f t="shared" si="30"/>
        <v>-577.41200000000003</v>
      </c>
    </row>
    <row r="61" spans="1:27" ht="18" customHeight="1" x14ac:dyDescent="0.25">
      <c r="A61" s="7">
        <f t="shared" si="8"/>
        <v>56</v>
      </c>
      <c r="B61" s="8" t="s">
        <v>85</v>
      </c>
      <c r="C61" s="7"/>
      <c r="D61" s="13"/>
      <c r="E61" s="10"/>
      <c r="F61" s="10">
        <v>62.582816999999999</v>
      </c>
      <c r="G61" s="10">
        <f t="shared" si="15"/>
        <v>62.582816999999999</v>
      </c>
      <c r="H61" s="10"/>
      <c r="I61" s="10">
        <v>0</v>
      </c>
      <c r="J61" s="10">
        <f t="shared" si="16"/>
        <v>0</v>
      </c>
      <c r="K61" s="10"/>
      <c r="L61" s="10">
        <v>292.63725229200003</v>
      </c>
      <c r="M61" s="10">
        <f t="shared" si="17"/>
        <v>292.63725229200003</v>
      </c>
      <c r="N61" s="10"/>
      <c r="O61" s="10"/>
      <c r="P61" s="10">
        <f t="shared" si="18"/>
        <v>0</v>
      </c>
      <c r="Q61" s="10"/>
      <c r="R61" s="10"/>
      <c r="S61" s="10">
        <f t="shared" si="19"/>
        <v>0</v>
      </c>
      <c r="T61" s="10"/>
      <c r="U61" s="10"/>
      <c r="V61" s="10">
        <f t="shared" si="20"/>
        <v>0</v>
      </c>
      <c r="W61" s="10">
        <f t="shared" si="30"/>
        <v>0</v>
      </c>
      <c r="X61" s="10">
        <f t="shared" si="30"/>
        <v>292.63725229200003</v>
      </c>
      <c r="Y61" s="10">
        <f t="shared" si="30"/>
        <v>292.63725229200003</v>
      </c>
    </row>
    <row r="62" spans="1:27" s="4" customFormat="1" ht="18" customHeight="1" x14ac:dyDescent="0.25">
      <c r="A62" s="14">
        <f t="shared" si="8"/>
        <v>57</v>
      </c>
      <c r="B62" s="15" t="s">
        <v>86</v>
      </c>
      <c r="C62" s="14"/>
      <c r="D62" s="16"/>
      <c r="E62" s="18">
        <f>SUM(E54:E57,E59:E60)-E58-E61</f>
        <v>1415.7860000000001</v>
      </c>
      <c r="F62" s="18">
        <f t="shared" ref="F62:Y62" si="31">SUM(F54:F57,F59:F60)-F58-F61</f>
        <v>1214.0034310999999</v>
      </c>
      <c r="G62" s="18">
        <f t="shared" si="31"/>
        <v>-201.7825689</v>
      </c>
      <c r="H62" s="18">
        <f t="shared" si="31"/>
        <v>1330.3500000000004</v>
      </c>
      <c r="I62" s="18">
        <f t="shared" si="31"/>
        <v>1459.6029057134001</v>
      </c>
      <c r="J62" s="18">
        <f t="shared" si="31"/>
        <v>129.25290571339963</v>
      </c>
      <c r="K62" s="18">
        <f t="shared" si="31"/>
        <v>4720.6395599999996</v>
      </c>
      <c r="L62" s="18">
        <f t="shared" si="31"/>
        <v>4208.8904197080001</v>
      </c>
      <c r="M62" s="18">
        <f t="shared" si="31"/>
        <v>-511.74914029199977</v>
      </c>
      <c r="N62" s="18">
        <f t="shared" si="31"/>
        <v>0</v>
      </c>
      <c r="O62" s="18">
        <f t="shared" si="31"/>
        <v>0</v>
      </c>
      <c r="P62" s="18">
        <f t="shared" si="31"/>
        <v>0</v>
      </c>
      <c r="Q62" s="18">
        <f t="shared" si="31"/>
        <v>0</v>
      </c>
      <c r="R62" s="18">
        <f t="shared" si="31"/>
        <v>0</v>
      </c>
      <c r="S62" s="18">
        <f t="shared" si="31"/>
        <v>0</v>
      </c>
      <c r="T62" s="18">
        <f t="shared" si="31"/>
        <v>0</v>
      </c>
      <c r="U62" s="18">
        <f t="shared" si="31"/>
        <v>9.11</v>
      </c>
      <c r="V62" s="18">
        <f t="shared" si="31"/>
        <v>9.11</v>
      </c>
      <c r="W62" s="18">
        <f t="shared" si="31"/>
        <v>6050.98956</v>
      </c>
      <c r="X62" s="18">
        <f t="shared" si="31"/>
        <v>5677.6033254213999</v>
      </c>
      <c r="Y62" s="18">
        <f t="shared" si="31"/>
        <v>-373.38623457860029</v>
      </c>
      <c r="Z62" s="6"/>
    </row>
    <row r="63" spans="1:27" ht="18" customHeight="1" x14ac:dyDescent="0.25">
      <c r="A63" s="7">
        <f t="shared" si="8"/>
        <v>58</v>
      </c>
      <c r="B63" s="8" t="s">
        <v>87</v>
      </c>
      <c r="C63" s="7"/>
      <c r="D63" s="13"/>
      <c r="E63" s="10"/>
      <c r="F63" s="10">
        <v>0</v>
      </c>
      <c r="G63" s="10">
        <f t="shared" si="15"/>
        <v>0</v>
      </c>
      <c r="H63" s="10">
        <v>580.11099999999999</v>
      </c>
      <c r="I63" s="10">
        <v>512.53</v>
      </c>
      <c r="J63" s="10">
        <f t="shared" si="16"/>
        <v>-67.581000000000017</v>
      </c>
      <c r="K63" s="10">
        <v>0</v>
      </c>
      <c r="L63" s="10">
        <v>0</v>
      </c>
      <c r="M63" s="10">
        <f t="shared" si="17"/>
        <v>0</v>
      </c>
      <c r="N63" s="10"/>
      <c r="O63" s="10"/>
      <c r="P63" s="10">
        <f t="shared" si="18"/>
        <v>0</v>
      </c>
      <c r="Q63" s="10"/>
      <c r="R63" s="10"/>
      <c r="S63" s="10">
        <f t="shared" si="19"/>
        <v>0</v>
      </c>
      <c r="T63" s="10">
        <v>0</v>
      </c>
      <c r="U63" s="10">
        <v>0</v>
      </c>
      <c r="V63" s="10">
        <f t="shared" si="20"/>
        <v>0</v>
      </c>
      <c r="W63" s="10">
        <f t="shared" ref="W63:Y66" si="32">H63+K63+N63+Q63+T63</f>
        <v>580.11099999999999</v>
      </c>
      <c r="X63" s="10">
        <f t="shared" si="32"/>
        <v>512.53</v>
      </c>
      <c r="Y63" s="10">
        <f t="shared" si="32"/>
        <v>-67.581000000000017</v>
      </c>
    </row>
    <row r="64" spans="1:27" ht="18" customHeight="1" x14ac:dyDescent="0.25">
      <c r="A64" s="7">
        <f t="shared" si="8"/>
        <v>59</v>
      </c>
      <c r="B64" s="8" t="s">
        <v>88</v>
      </c>
      <c r="C64" s="7"/>
      <c r="D64" s="13"/>
      <c r="E64" s="10"/>
      <c r="F64" s="10">
        <v>0</v>
      </c>
      <c r="G64" s="10">
        <f t="shared" si="15"/>
        <v>0</v>
      </c>
      <c r="H64" s="10">
        <v>7.5789999999999997</v>
      </c>
      <c r="I64" s="10">
        <v>6.29</v>
      </c>
      <c r="J64" s="10">
        <f t="shared" si="16"/>
        <v>-1.2889999999999997</v>
      </c>
      <c r="K64" s="10">
        <v>0</v>
      </c>
      <c r="L64" s="10">
        <v>0</v>
      </c>
      <c r="M64" s="10">
        <f t="shared" si="17"/>
        <v>0</v>
      </c>
      <c r="N64" s="10"/>
      <c r="O64" s="10"/>
      <c r="P64" s="10">
        <f t="shared" si="18"/>
        <v>0</v>
      </c>
      <c r="Q64" s="10"/>
      <c r="R64" s="10"/>
      <c r="S64" s="10">
        <f t="shared" si="19"/>
        <v>0</v>
      </c>
      <c r="T64" s="10">
        <v>0</v>
      </c>
      <c r="U64" s="10">
        <v>0</v>
      </c>
      <c r="V64" s="10">
        <f t="shared" si="20"/>
        <v>0</v>
      </c>
      <c r="W64" s="10">
        <f t="shared" si="32"/>
        <v>7.5789999999999997</v>
      </c>
      <c r="X64" s="10">
        <f t="shared" si="32"/>
        <v>6.29</v>
      </c>
      <c r="Y64" s="10">
        <f t="shared" si="32"/>
        <v>-1.2889999999999997</v>
      </c>
    </row>
    <row r="65" spans="1:25" ht="18" customHeight="1" x14ac:dyDescent="0.25">
      <c r="A65" s="7">
        <f t="shared" si="8"/>
        <v>60</v>
      </c>
      <c r="B65" s="8" t="s">
        <v>89</v>
      </c>
      <c r="C65" s="7"/>
      <c r="D65" s="13"/>
      <c r="E65" s="10"/>
      <c r="F65" s="10">
        <v>0</v>
      </c>
      <c r="G65" s="10">
        <f t="shared" si="15"/>
        <v>0</v>
      </c>
      <c r="H65" s="10">
        <v>157.83674999999999</v>
      </c>
      <c r="I65" s="10">
        <v>654.5</v>
      </c>
      <c r="J65" s="10">
        <f t="shared" si="16"/>
        <v>496.66325000000001</v>
      </c>
      <c r="K65" s="10">
        <v>0</v>
      </c>
      <c r="L65" s="10">
        <v>0</v>
      </c>
      <c r="M65" s="10">
        <f t="shared" si="17"/>
        <v>0</v>
      </c>
      <c r="N65" s="10"/>
      <c r="O65" s="10"/>
      <c r="P65" s="10">
        <f t="shared" si="18"/>
        <v>0</v>
      </c>
      <c r="Q65" s="10"/>
      <c r="R65" s="10"/>
      <c r="S65" s="10">
        <f t="shared" si="19"/>
        <v>0</v>
      </c>
      <c r="T65" s="10">
        <v>0</v>
      </c>
      <c r="U65" s="10">
        <v>0</v>
      </c>
      <c r="V65" s="10">
        <f t="shared" si="20"/>
        <v>0</v>
      </c>
      <c r="W65" s="10">
        <f t="shared" si="32"/>
        <v>157.83674999999999</v>
      </c>
      <c r="X65" s="10">
        <f t="shared" si="32"/>
        <v>654.5</v>
      </c>
      <c r="Y65" s="10">
        <f t="shared" si="32"/>
        <v>496.66325000000001</v>
      </c>
    </row>
    <row r="66" spans="1:25" ht="18" customHeight="1" x14ac:dyDescent="0.25">
      <c r="A66" s="7">
        <f t="shared" si="8"/>
        <v>61</v>
      </c>
      <c r="B66" s="8" t="s">
        <v>90</v>
      </c>
      <c r="C66" s="7"/>
      <c r="D66" s="13"/>
      <c r="E66" s="10"/>
      <c r="F66" s="10">
        <v>0</v>
      </c>
      <c r="G66" s="10">
        <f t="shared" si="15"/>
        <v>0</v>
      </c>
      <c r="H66" s="10">
        <v>0.97250000000000003</v>
      </c>
      <c r="I66" s="10">
        <v>0.65</v>
      </c>
      <c r="J66" s="10">
        <f t="shared" si="16"/>
        <v>-0.32250000000000001</v>
      </c>
      <c r="K66" s="10">
        <v>0</v>
      </c>
      <c r="L66" s="10">
        <v>0</v>
      </c>
      <c r="M66" s="10">
        <f t="shared" si="17"/>
        <v>0</v>
      </c>
      <c r="N66" s="10"/>
      <c r="O66" s="10"/>
      <c r="P66" s="10">
        <f t="shared" si="18"/>
        <v>0</v>
      </c>
      <c r="Q66" s="10"/>
      <c r="R66" s="10"/>
      <c r="S66" s="10">
        <f t="shared" si="19"/>
        <v>0</v>
      </c>
      <c r="T66" s="10">
        <v>0</v>
      </c>
      <c r="U66" s="10">
        <v>0</v>
      </c>
      <c r="V66" s="10">
        <f t="shared" si="20"/>
        <v>0</v>
      </c>
      <c r="W66" s="10">
        <f t="shared" si="32"/>
        <v>0.97250000000000003</v>
      </c>
      <c r="X66" s="10">
        <f t="shared" si="32"/>
        <v>0.65</v>
      </c>
      <c r="Y66" s="10">
        <f t="shared" si="32"/>
        <v>-0.32250000000000001</v>
      </c>
    </row>
    <row r="67" spans="1:25" s="4" customFormat="1" ht="25.5" x14ac:dyDescent="0.25">
      <c r="A67" s="14">
        <f t="shared" si="8"/>
        <v>62</v>
      </c>
      <c r="B67" s="15" t="s">
        <v>91</v>
      </c>
      <c r="C67" s="14"/>
      <c r="D67" s="16"/>
      <c r="E67" s="18">
        <f>SUM(E63:E66)</f>
        <v>0</v>
      </c>
      <c r="F67" s="18">
        <f t="shared" ref="F67:Y67" si="33">SUM(F63:F66)</f>
        <v>0</v>
      </c>
      <c r="G67" s="18">
        <f t="shared" si="33"/>
        <v>0</v>
      </c>
      <c r="H67" s="18">
        <f t="shared" si="33"/>
        <v>746.49924999999996</v>
      </c>
      <c r="I67" s="18">
        <f t="shared" si="33"/>
        <v>1173.97</v>
      </c>
      <c r="J67" s="18">
        <f t="shared" si="33"/>
        <v>427.47075000000001</v>
      </c>
      <c r="K67" s="18">
        <f t="shared" si="33"/>
        <v>0</v>
      </c>
      <c r="L67" s="18">
        <f t="shared" si="33"/>
        <v>0</v>
      </c>
      <c r="M67" s="18">
        <f t="shared" si="33"/>
        <v>0</v>
      </c>
      <c r="N67" s="18">
        <f t="shared" si="33"/>
        <v>0</v>
      </c>
      <c r="O67" s="18">
        <f t="shared" si="33"/>
        <v>0</v>
      </c>
      <c r="P67" s="18">
        <f t="shared" si="33"/>
        <v>0</v>
      </c>
      <c r="Q67" s="18">
        <f t="shared" si="33"/>
        <v>0</v>
      </c>
      <c r="R67" s="18">
        <f t="shared" si="33"/>
        <v>0</v>
      </c>
      <c r="S67" s="18">
        <f t="shared" si="33"/>
        <v>0</v>
      </c>
      <c r="T67" s="18">
        <f t="shared" si="33"/>
        <v>0</v>
      </c>
      <c r="U67" s="18">
        <f t="shared" si="33"/>
        <v>0</v>
      </c>
      <c r="V67" s="18">
        <f t="shared" si="33"/>
        <v>0</v>
      </c>
      <c r="W67" s="18">
        <f t="shared" si="33"/>
        <v>746.49924999999996</v>
      </c>
      <c r="X67" s="18">
        <f t="shared" si="33"/>
        <v>1173.97</v>
      </c>
      <c r="Y67" s="18">
        <f t="shared" si="33"/>
        <v>427.47075000000001</v>
      </c>
    </row>
    <row r="68" spans="1:25" ht="51" x14ac:dyDescent="0.25">
      <c r="A68" s="7">
        <f t="shared" si="8"/>
        <v>63</v>
      </c>
      <c r="B68" s="8" t="s">
        <v>92</v>
      </c>
      <c r="C68" s="7"/>
      <c r="D68" s="13"/>
      <c r="E68" s="10"/>
      <c r="F68" s="10"/>
      <c r="G68" s="10">
        <f t="shared" si="15"/>
        <v>0</v>
      </c>
      <c r="H68" s="10"/>
      <c r="I68" s="10"/>
      <c r="J68" s="10">
        <f t="shared" si="16"/>
        <v>0</v>
      </c>
      <c r="K68" s="10">
        <v>0</v>
      </c>
      <c r="L68" s="10"/>
      <c r="M68" s="10">
        <f t="shared" si="17"/>
        <v>0</v>
      </c>
      <c r="N68" s="10"/>
      <c r="O68" s="10"/>
      <c r="P68" s="10">
        <f t="shared" si="18"/>
        <v>0</v>
      </c>
      <c r="Q68" s="10"/>
      <c r="R68" s="10"/>
      <c r="S68" s="10">
        <f t="shared" si="19"/>
        <v>0</v>
      </c>
      <c r="T68" s="10">
        <v>0</v>
      </c>
      <c r="U68" s="10">
        <v>0</v>
      </c>
      <c r="V68" s="10">
        <f t="shared" si="20"/>
        <v>0</v>
      </c>
      <c r="W68" s="10">
        <f t="shared" ref="W68:Y68" si="34">H68+K68+N68+Q68+T68</f>
        <v>0</v>
      </c>
      <c r="X68" s="10">
        <f t="shared" si="34"/>
        <v>0</v>
      </c>
      <c r="Y68" s="10">
        <f t="shared" si="34"/>
        <v>0</v>
      </c>
    </row>
    <row r="69" spans="1:25" s="4" customFormat="1" ht="18" customHeight="1" x14ac:dyDescent="0.25">
      <c r="A69" s="14">
        <f t="shared" si="8"/>
        <v>64</v>
      </c>
      <c r="B69" s="15" t="s">
        <v>93</v>
      </c>
      <c r="C69" s="14"/>
      <c r="D69" s="16"/>
      <c r="E69" s="18">
        <f>E62+E67+E68</f>
        <v>1415.7860000000001</v>
      </c>
      <c r="F69" s="18">
        <f t="shared" ref="F69:Y69" si="35">F62+F67+F68</f>
        <v>1214.0034310999999</v>
      </c>
      <c r="G69" s="18">
        <f t="shared" si="35"/>
        <v>-201.7825689</v>
      </c>
      <c r="H69" s="18">
        <f t="shared" si="35"/>
        <v>2076.8492500000002</v>
      </c>
      <c r="I69" s="18">
        <f t="shared" si="35"/>
        <v>2633.5729057134004</v>
      </c>
      <c r="J69" s="18">
        <f t="shared" si="35"/>
        <v>556.72365571339969</v>
      </c>
      <c r="K69" s="18">
        <f t="shared" si="35"/>
        <v>4720.6395599999996</v>
      </c>
      <c r="L69" s="18">
        <f t="shared" si="35"/>
        <v>4208.8904197080001</v>
      </c>
      <c r="M69" s="18">
        <f t="shared" si="35"/>
        <v>-511.74914029199977</v>
      </c>
      <c r="N69" s="18">
        <f t="shared" si="35"/>
        <v>0</v>
      </c>
      <c r="O69" s="18">
        <f t="shared" si="35"/>
        <v>0</v>
      </c>
      <c r="P69" s="18">
        <f t="shared" si="35"/>
        <v>0</v>
      </c>
      <c r="Q69" s="18">
        <f t="shared" si="35"/>
        <v>0</v>
      </c>
      <c r="R69" s="18">
        <f t="shared" si="35"/>
        <v>0</v>
      </c>
      <c r="S69" s="18">
        <f t="shared" si="35"/>
        <v>0</v>
      </c>
      <c r="T69" s="18">
        <f t="shared" si="35"/>
        <v>0</v>
      </c>
      <c r="U69" s="18">
        <f t="shared" si="35"/>
        <v>9.11</v>
      </c>
      <c r="V69" s="18">
        <f t="shared" si="35"/>
        <v>9.11</v>
      </c>
      <c r="W69" s="18">
        <f t="shared" si="35"/>
        <v>6797.4888099999998</v>
      </c>
      <c r="X69" s="18">
        <f t="shared" si="35"/>
        <v>6851.5733254214001</v>
      </c>
      <c r="Y69" s="18">
        <f t="shared" si="35"/>
        <v>54.084515421399715</v>
      </c>
    </row>
    <row r="70" spans="1:25" s="4" customFormat="1" ht="18" customHeight="1" x14ac:dyDescent="0.25">
      <c r="A70" s="14">
        <f t="shared" si="8"/>
        <v>65</v>
      </c>
      <c r="B70" s="15" t="s">
        <v>94</v>
      </c>
      <c r="C70" s="14"/>
      <c r="D70" s="16"/>
      <c r="E70" s="18">
        <f>SUM(E71:E88)</f>
        <v>0</v>
      </c>
      <c r="F70" s="18">
        <f t="shared" ref="F70:Y70" si="36">SUM(F71:F88)</f>
        <v>0</v>
      </c>
      <c r="G70" s="18">
        <f t="shared" si="36"/>
        <v>0</v>
      </c>
      <c r="H70" s="18">
        <f t="shared" si="36"/>
        <v>0</v>
      </c>
      <c r="I70" s="18">
        <f t="shared" si="36"/>
        <v>7.5225269999999993</v>
      </c>
      <c r="J70" s="18">
        <f t="shared" si="36"/>
        <v>7.5225269999999993</v>
      </c>
      <c r="K70" s="18">
        <f t="shared" si="36"/>
        <v>0</v>
      </c>
      <c r="L70" s="18">
        <f t="shared" si="36"/>
        <v>-2.97</v>
      </c>
      <c r="M70" s="18">
        <f t="shared" si="36"/>
        <v>-2.97</v>
      </c>
      <c r="N70" s="18">
        <f t="shared" si="36"/>
        <v>0</v>
      </c>
      <c r="O70" s="18">
        <f t="shared" si="36"/>
        <v>0</v>
      </c>
      <c r="P70" s="18">
        <f t="shared" si="36"/>
        <v>0</v>
      </c>
      <c r="Q70" s="18">
        <f t="shared" si="36"/>
        <v>0</v>
      </c>
      <c r="R70" s="18">
        <f t="shared" si="36"/>
        <v>0</v>
      </c>
      <c r="S70" s="18">
        <f t="shared" si="36"/>
        <v>0</v>
      </c>
      <c r="T70" s="18">
        <f t="shared" si="36"/>
        <v>0</v>
      </c>
      <c r="U70" s="18">
        <f t="shared" si="36"/>
        <v>0</v>
      </c>
      <c r="V70" s="18">
        <f t="shared" si="36"/>
        <v>0</v>
      </c>
      <c r="W70" s="18">
        <f t="shared" si="36"/>
        <v>0</v>
      </c>
      <c r="X70" s="18">
        <f t="shared" si="36"/>
        <v>4.5525269999999995</v>
      </c>
      <c r="Y70" s="18">
        <f t="shared" si="36"/>
        <v>4.5525269999999995</v>
      </c>
    </row>
    <row r="71" spans="1:25" ht="18" customHeight="1" x14ac:dyDescent="0.25">
      <c r="A71" s="7">
        <f t="shared" si="8"/>
        <v>66</v>
      </c>
      <c r="B71" s="8" t="s">
        <v>95</v>
      </c>
      <c r="C71" s="7"/>
      <c r="D71" s="13"/>
      <c r="E71" s="10"/>
      <c r="F71" s="10"/>
      <c r="G71" s="10">
        <f t="shared" si="15"/>
        <v>0</v>
      </c>
      <c r="H71" s="10"/>
      <c r="I71" s="10">
        <v>2.4925269999999999</v>
      </c>
      <c r="J71" s="10">
        <f t="shared" si="16"/>
        <v>2.4925269999999999</v>
      </c>
      <c r="K71" s="10"/>
      <c r="L71" s="10"/>
      <c r="M71" s="10">
        <f t="shared" si="17"/>
        <v>0</v>
      </c>
      <c r="N71" s="10"/>
      <c r="O71" s="10"/>
      <c r="P71" s="10">
        <f t="shared" si="18"/>
        <v>0</v>
      </c>
      <c r="Q71" s="10"/>
      <c r="R71" s="10"/>
      <c r="S71" s="10">
        <f t="shared" si="19"/>
        <v>0</v>
      </c>
      <c r="T71" s="10"/>
      <c r="U71" s="10"/>
      <c r="V71" s="10">
        <f t="shared" si="20"/>
        <v>0</v>
      </c>
      <c r="W71" s="10">
        <f t="shared" ref="W71:Y88" si="37">H71+K71+N71+Q71+T71</f>
        <v>0</v>
      </c>
      <c r="X71" s="10">
        <f t="shared" si="37"/>
        <v>2.4925269999999999</v>
      </c>
      <c r="Y71" s="10">
        <f t="shared" si="37"/>
        <v>2.4925269999999999</v>
      </c>
    </row>
    <row r="72" spans="1:25" ht="18" customHeight="1" x14ac:dyDescent="0.25">
      <c r="A72" s="7">
        <f t="shared" si="8"/>
        <v>67</v>
      </c>
      <c r="B72" s="8" t="s">
        <v>96</v>
      </c>
      <c r="C72" s="7"/>
      <c r="D72" s="13"/>
      <c r="E72" s="10"/>
      <c r="F72" s="10"/>
      <c r="G72" s="10">
        <f t="shared" si="15"/>
        <v>0</v>
      </c>
      <c r="H72" s="10"/>
      <c r="I72" s="10">
        <v>4.49</v>
      </c>
      <c r="J72" s="10">
        <f t="shared" si="16"/>
        <v>4.49</v>
      </c>
      <c r="K72" s="10"/>
      <c r="L72" s="10"/>
      <c r="M72" s="10">
        <f t="shared" si="17"/>
        <v>0</v>
      </c>
      <c r="N72" s="10"/>
      <c r="O72" s="10"/>
      <c r="P72" s="10">
        <f t="shared" si="18"/>
        <v>0</v>
      </c>
      <c r="Q72" s="10"/>
      <c r="R72" s="10"/>
      <c r="S72" s="10">
        <f t="shared" si="19"/>
        <v>0</v>
      </c>
      <c r="T72" s="10"/>
      <c r="U72" s="10"/>
      <c r="V72" s="10">
        <f t="shared" si="20"/>
        <v>0</v>
      </c>
      <c r="W72" s="10">
        <f t="shared" si="37"/>
        <v>0</v>
      </c>
      <c r="X72" s="10">
        <f t="shared" si="37"/>
        <v>4.49</v>
      </c>
      <c r="Y72" s="10">
        <f t="shared" si="37"/>
        <v>4.49</v>
      </c>
    </row>
    <row r="73" spans="1:25" ht="18" customHeight="1" x14ac:dyDescent="0.25">
      <c r="A73" s="7">
        <f t="shared" si="8"/>
        <v>68</v>
      </c>
      <c r="B73" s="8" t="s">
        <v>50</v>
      </c>
      <c r="C73" s="7"/>
      <c r="D73" s="13"/>
      <c r="E73" s="10"/>
      <c r="F73" s="10"/>
      <c r="G73" s="10">
        <f t="shared" si="15"/>
        <v>0</v>
      </c>
      <c r="H73" s="10"/>
      <c r="I73" s="10"/>
      <c r="J73" s="10">
        <f t="shared" si="16"/>
        <v>0</v>
      </c>
      <c r="K73" s="10"/>
      <c r="L73" s="10"/>
      <c r="M73" s="10">
        <f t="shared" si="17"/>
        <v>0</v>
      </c>
      <c r="N73" s="10"/>
      <c r="O73" s="10"/>
      <c r="P73" s="10">
        <f t="shared" si="18"/>
        <v>0</v>
      </c>
      <c r="Q73" s="10"/>
      <c r="R73" s="10"/>
      <c r="S73" s="10">
        <f t="shared" si="19"/>
        <v>0</v>
      </c>
      <c r="T73" s="10"/>
      <c r="U73" s="10"/>
      <c r="V73" s="10">
        <f t="shared" si="20"/>
        <v>0</v>
      </c>
      <c r="W73" s="10">
        <f t="shared" si="37"/>
        <v>0</v>
      </c>
      <c r="X73" s="10">
        <f t="shared" si="37"/>
        <v>0</v>
      </c>
      <c r="Y73" s="10">
        <f t="shared" si="37"/>
        <v>0</v>
      </c>
    </row>
    <row r="74" spans="1:25" ht="18" customHeight="1" x14ac:dyDescent="0.25">
      <c r="A74" s="7">
        <f t="shared" ref="A74:A89" si="38">A73+1</f>
        <v>69</v>
      </c>
      <c r="B74" s="8" t="s">
        <v>51</v>
      </c>
      <c r="C74" s="7"/>
      <c r="D74" s="13"/>
      <c r="E74" s="10"/>
      <c r="F74" s="10"/>
      <c r="G74" s="10">
        <f t="shared" si="15"/>
        <v>0</v>
      </c>
      <c r="H74" s="10"/>
      <c r="I74" s="10">
        <v>1.83</v>
      </c>
      <c r="J74" s="10">
        <f t="shared" si="16"/>
        <v>1.83</v>
      </c>
      <c r="K74" s="10"/>
      <c r="L74" s="10"/>
      <c r="M74" s="10">
        <f t="shared" si="17"/>
        <v>0</v>
      </c>
      <c r="N74" s="10"/>
      <c r="O74" s="10"/>
      <c r="P74" s="10">
        <f t="shared" si="18"/>
        <v>0</v>
      </c>
      <c r="Q74" s="10"/>
      <c r="R74" s="10"/>
      <c r="S74" s="10">
        <f t="shared" si="19"/>
        <v>0</v>
      </c>
      <c r="T74" s="10"/>
      <c r="U74" s="10"/>
      <c r="V74" s="10">
        <f t="shared" si="20"/>
        <v>0</v>
      </c>
      <c r="W74" s="10">
        <f t="shared" si="37"/>
        <v>0</v>
      </c>
      <c r="X74" s="10">
        <f t="shared" si="37"/>
        <v>1.83</v>
      </c>
      <c r="Y74" s="10">
        <f t="shared" si="37"/>
        <v>1.83</v>
      </c>
    </row>
    <row r="75" spans="1:25" ht="18" customHeight="1" x14ac:dyDescent="0.25">
      <c r="A75" s="7">
        <f t="shared" si="38"/>
        <v>70</v>
      </c>
      <c r="B75" s="8" t="s">
        <v>97</v>
      </c>
      <c r="C75" s="7"/>
      <c r="D75" s="13"/>
      <c r="E75" s="10"/>
      <c r="F75" s="10"/>
      <c r="G75" s="10">
        <f t="shared" si="15"/>
        <v>0</v>
      </c>
      <c r="H75" s="10"/>
      <c r="I75" s="10"/>
      <c r="J75" s="10">
        <f t="shared" si="16"/>
        <v>0</v>
      </c>
      <c r="K75" s="10"/>
      <c r="L75" s="10"/>
      <c r="M75" s="10">
        <f t="shared" si="17"/>
        <v>0</v>
      </c>
      <c r="N75" s="10"/>
      <c r="O75" s="10"/>
      <c r="P75" s="10">
        <f t="shared" si="18"/>
        <v>0</v>
      </c>
      <c r="Q75" s="10"/>
      <c r="R75" s="10"/>
      <c r="S75" s="10">
        <f t="shared" si="19"/>
        <v>0</v>
      </c>
      <c r="T75" s="10"/>
      <c r="U75" s="10"/>
      <c r="V75" s="10">
        <f t="shared" si="20"/>
        <v>0</v>
      </c>
      <c r="W75" s="10">
        <f t="shared" si="37"/>
        <v>0</v>
      </c>
      <c r="X75" s="10">
        <f t="shared" si="37"/>
        <v>0</v>
      </c>
      <c r="Y75" s="10">
        <f t="shared" si="37"/>
        <v>0</v>
      </c>
    </row>
    <row r="76" spans="1:25" ht="18" customHeight="1" x14ac:dyDescent="0.25">
      <c r="A76" s="7">
        <f t="shared" si="38"/>
        <v>71</v>
      </c>
      <c r="B76" s="8" t="s">
        <v>98</v>
      </c>
      <c r="C76" s="7"/>
      <c r="D76" s="13"/>
      <c r="E76" s="10"/>
      <c r="F76" s="10"/>
      <c r="G76" s="10">
        <f t="shared" si="15"/>
        <v>0</v>
      </c>
      <c r="H76" s="10"/>
      <c r="I76" s="10">
        <v>-1.29</v>
      </c>
      <c r="J76" s="10">
        <f t="shared" si="16"/>
        <v>-1.29</v>
      </c>
      <c r="K76" s="10"/>
      <c r="L76" s="10"/>
      <c r="M76" s="10">
        <f t="shared" si="17"/>
        <v>0</v>
      </c>
      <c r="N76" s="10"/>
      <c r="O76" s="10"/>
      <c r="P76" s="10">
        <f t="shared" si="18"/>
        <v>0</v>
      </c>
      <c r="Q76" s="10"/>
      <c r="R76" s="10"/>
      <c r="S76" s="10">
        <f t="shared" si="19"/>
        <v>0</v>
      </c>
      <c r="T76" s="10"/>
      <c r="U76" s="10"/>
      <c r="V76" s="10">
        <f t="shared" si="20"/>
        <v>0</v>
      </c>
      <c r="W76" s="10">
        <f t="shared" si="37"/>
        <v>0</v>
      </c>
      <c r="X76" s="10">
        <f t="shared" si="37"/>
        <v>-1.29</v>
      </c>
      <c r="Y76" s="10">
        <f t="shared" si="37"/>
        <v>-1.29</v>
      </c>
    </row>
    <row r="77" spans="1:25" ht="18" customHeight="1" x14ac:dyDescent="0.25">
      <c r="A77" s="7">
        <f t="shared" si="38"/>
        <v>72</v>
      </c>
      <c r="B77" s="8" t="s">
        <v>99</v>
      </c>
      <c r="C77" s="7"/>
      <c r="D77" s="13"/>
      <c r="E77" s="10"/>
      <c r="F77" s="10"/>
      <c r="G77" s="10">
        <f t="shared" si="15"/>
        <v>0</v>
      </c>
      <c r="H77" s="10"/>
      <c r="I77" s="10"/>
      <c r="J77" s="10">
        <f t="shared" si="16"/>
        <v>0</v>
      </c>
      <c r="K77" s="10"/>
      <c r="L77" s="10"/>
      <c r="M77" s="10">
        <f t="shared" si="17"/>
        <v>0</v>
      </c>
      <c r="N77" s="10"/>
      <c r="O77" s="10"/>
      <c r="P77" s="10">
        <f t="shared" si="18"/>
        <v>0</v>
      </c>
      <c r="Q77" s="10"/>
      <c r="R77" s="10"/>
      <c r="S77" s="10">
        <f t="shared" si="19"/>
        <v>0</v>
      </c>
      <c r="T77" s="10"/>
      <c r="U77" s="10"/>
      <c r="V77" s="10">
        <f t="shared" si="20"/>
        <v>0</v>
      </c>
      <c r="W77" s="10">
        <f t="shared" si="37"/>
        <v>0</v>
      </c>
      <c r="X77" s="10">
        <f t="shared" si="37"/>
        <v>0</v>
      </c>
      <c r="Y77" s="10">
        <f t="shared" si="37"/>
        <v>0</v>
      </c>
    </row>
    <row r="78" spans="1:25" ht="18" customHeight="1" x14ac:dyDescent="0.25">
      <c r="A78" s="7">
        <f t="shared" si="38"/>
        <v>73</v>
      </c>
      <c r="B78" s="8" t="s">
        <v>100</v>
      </c>
      <c r="C78" s="7"/>
      <c r="D78" s="13"/>
      <c r="E78" s="10"/>
      <c r="F78" s="10"/>
      <c r="G78" s="10">
        <f t="shared" si="15"/>
        <v>0</v>
      </c>
      <c r="H78" s="10"/>
      <c r="I78" s="10"/>
      <c r="J78" s="10">
        <f t="shared" si="16"/>
        <v>0</v>
      </c>
      <c r="K78" s="10"/>
      <c r="L78" s="10"/>
      <c r="M78" s="10">
        <f t="shared" si="17"/>
        <v>0</v>
      </c>
      <c r="N78" s="10"/>
      <c r="O78" s="10"/>
      <c r="P78" s="10">
        <f t="shared" si="18"/>
        <v>0</v>
      </c>
      <c r="Q78" s="10"/>
      <c r="R78" s="10"/>
      <c r="S78" s="10">
        <f t="shared" si="19"/>
        <v>0</v>
      </c>
      <c r="T78" s="10"/>
      <c r="U78" s="10"/>
      <c r="V78" s="10">
        <f t="shared" si="20"/>
        <v>0</v>
      </c>
      <c r="W78" s="10">
        <f t="shared" si="37"/>
        <v>0</v>
      </c>
      <c r="X78" s="10">
        <f t="shared" si="37"/>
        <v>0</v>
      </c>
      <c r="Y78" s="10">
        <f t="shared" si="37"/>
        <v>0</v>
      </c>
    </row>
    <row r="79" spans="1:25" ht="18" customHeight="1" x14ac:dyDescent="0.25">
      <c r="A79" s="7">
        <f t="shared" si="38"/>
        <v>74</v>
      </c>
      <c r="B79" s="8" t="s">
        <v>101</v>
      </c>
      <c r="C79" s="7"/>
      <c r="D79" s="13"/>
      <c r="E79" s="10"/>
      <c r="F79" s="10"/>
      <c r="G79" s="10">
        <f t="shared" si="15"/>
        <v>0</v>
      </c>
      <c r="H79" s="10"/>
      <c r="I79" s="10"/>
      <c r="J79" s="10">
        <f t="shared" si="16"/>
        <v>0</v>
      </c>
      <c r="K79" s="10"/>
      <c r="L79" s="10"/>
      <c r="M79" s="10">
        <f t="shared" si="17"/>
        <v>0</v>
      </c>
      <c r="N79" s="10"/>
      <c r="O79" s="10"/>
      <c r="P79" s="10">
        <f t="shared" si="18"/>
        <v>0</v>
      </c>
      <c r="Q79" s="10"/>
      <c r="R79" s="10"/>
      <c r="S79" s="10">
        <f t="shared" si="19"/>
        <v>0</v>
      </c>
      <c r="T79" s="10"/>
      <c r="U79" s="10"/>
      <c r="V79" s="10">
        <f t="shared" si="20"/>
        <v>0</v>
      </c>
      <c r="W79" s="10">
        <f t="shared" si="37"/>
        <v>0</v>
      </c>
      <c r="X79" s="10">
        <f t="shared" si="37"/>
        <v>0</v>
      </c>
      <c r="Y79" s="10">
        <f t="shared" si="37"/>
        <v>0</v>
      </c>
    </row>
    <row r="80" spans="1:25" ht="18" customHeight="1" x14ac:dyDescent="0.25">
      <c r="A80" s="7">
        <f t="shared" si="38"/>
        <v>75</v>
      </c>
      <c r="B80" s="8" t="s">
        <v>102</v>
      </c>
      <c r="C80" s="7"/>
      <c r="D80" s="13"/>
      <c r="E80" s="10"/>
      <c r="F80" s="10"/>
      <c r="G80" s="10">
        <f t="shared" si="15"/>
        <v>0</v>
      </c>
      <c r="H80" s="10"/>
      <c r="I80" s="10"/>
      <c r="J80" s="10">
        <f t="shared" si="16"/>
        <v>0</v>
      </c>
      <c r="K80" s="10"/>
      <c r="L80" s="10"/>
      <c r="M80" s="10">
        <f t="shared" si="17"/>
        <v>0</v>
      </c>
      <c r="N80" s="10"/>
      <c r="O80" s="10"/>
      <c r="P80" s="10">
        <f t="shared" si="18"/>
        <v>0</v>
      </c>
      <c r="Q80" s="10"/>
      <c r="R80" s="10"/>
      <c r="S80" s="10">
        <f t="shared" si="19"/>
        <v>0</v>
      </c>
      <c r="T80" s="10"/>
      <c r="U80" s="10"/>
      <c r="V80" s="10">
        <f t="shared" si="20"/>
        <v>0</v>
      </c>
      <c r="W80" s="10">
        <f t="shared" si="37"/>
        <v>0</v>
      </c>
      <c r="X80" s="10">
        <f t="shared" si="37"/>
        <v>0</v>
      </c>
      <c r="Y80" s="10">
        <f t="shared" si="37"/>
        <v>0</v>
      </c>
    </row>
    <row r="81" spans="1:27" ht="18" customHeight="1" x14ac:dyDescent="0.25">
      <c r="A81" s="7">
        <f t="shared" si="38"/>
        <v>76</v>
      </c>
      <c r="B81" s="8" t="s">
        <v>103</v>
      </c>
      <c r="C81" s="7"/>
      <c r="D81" s="13"/>
      <c r="E81" s="10"/>
      <c r="F81" s="10"/>
      <c r="G81" s="10">
        <f t="shared" si="15"/>
        <v>0</v>
      </c>
      <c r="H81" s="10"/>
      <c r="I81" s="10"/>
      <c r="J81" s="10">
        <f t="shared" si="16"/>
        <v>0</v>
      </c>
      <c r="K81" s="10"/>
      <c r="L81" s="10"/>
      <c r="M81" s="10">
        <f t="shared" si="17"/>
        <v>0</v>
      </c>
      <c r="N81" s="10"/>
      <c r="O81" s="10"/>
      <c r="P81" s="10">
        <f t="shared" si="18"/>
        <v>0</v>
      </c>
      <c r="Q81" s="10"/>
      <c r="R81" s="10"/>
      <c r="S81" s="10">
        <f t="shared" si="19"/>
        <v>0</v>
      </c>
      <c r="T81" s="10"/>
      <c r="U81" s="10"/>
      <c r="V81" s="10">
        <f t="shared" si="20"/>
        <v>0</v>
      </c>
      <c r="W81" s="10">
        <f t="shared" si="37"/>
        <v>0</v>
      </c>
      <c r="X81" s="10">
        <f t="shared" si="37"/>
        <v>0</v>
      </c>
      <c r="Y81" s="10">
        <f t="shared" si="37"/>
        <v>0</v>
      </c>
    </row>
    <row r="82" spans="1:27" ht="18" customHeight="1" x14ac:dyDescent="0.25">
      <c r="A82" s="7">
        <f t="shared" si="38"/>
        <v>77</v>
      </c>
      <c r="B82" s="8" t="s">
        <v>104</v>
      </c>
      <c r="C82" s="7"/>
      <c r="D82" s="13"/>
      <c r="E82" s="10"/>
      <c r="F82" s="10"/>
      <c r="G82" s="10">
        <f t="shared" si="15"/>
        <v>0</v>
      </c>
      <c r="H82" s="10"/>
      <c r="I82" s="10"/>
      <c r="J82" s="10">
        <f t="shared" si="16"/>
        <v>0</v>
      </c>
      <c r="K82" s="10"/>
      <c r="L82" s="10"/>
      <c r="M82" s="10">
        <f t="shared" si="17"/>
        <v>0</v>
      </c>
      <c r="N82" s="10"/>
      <c r="O82" s="10"/>
      <c r="P82" s="10">
        <f t="shared" si="18"/>
        <v>0</v>
      </c>
      <c r="Q82" s="10"/>
      <c r="R82" s="10"/>
      <c r="S82" s="10">
        <f t="shared" si="19"/>
        <v>0</v>
      </c>
      <c r="T82" s="10"/>
      <c r="U82" s="10"/>
      <c r="V82" s="10">
        <f t="shared" si="20"/>
        <v>0</v>
      </c>
      <c r="W82" s="10">
        <f t="shared" si="37"/>
        <v>0</v>
      </c>
      <c r="X82" s="10">
        <f t="shared" si="37"/>
        <v>0</v>
      </c>
      <c r="Y82" s="10">
        <f t="shared" si="37"/>
        <v>0</v>
      </c>
    </row>
    <row r="83" spans="1:27" ht="18" customHeight="1" x14ac:dyDescent="0.25">
      <c r="A83" s="7">
        <f t="shared" si="38"/>
        <v>78</v>
      </c>
      <c r="B83" s="8" t="s">
        <v>105</v>
      </c>
      <c r="C83" s="7"/>
      <c r="D83" s="13"/>
      <c r="E83" s="10"/>
      <c r="F83" s="10"/>
      <c r="G83" s="10">
        <f t="shared" si="15"/>
        <v>0</v>
      </c>
      <c r="H83" s="10"/>
      <c r="I83" s="10"/>
      <c r="J83" s="10">
        <f t="shared" si="16"/>
        <v>0</v>
      </c>
      <c r="K83" s="10"/>
      <c r="L83" s="10"/>
      <c r="M83" s="10">
        <f t="shared" si="17"/>
        <v>0</v>
      </c>
      <c r="N83" s="10"/>
      <c r="O83" s="10"/>
      <c r="P83" s="10">
        <f t="shared" si="18"/>
        <v>0</v>
      </c>
      <c r="Q83" s="10"/>
      <c r="R83" s="10"/>
      <c r="S83" s="10">
        <f t="shared" si="19"/>
        <v>0</v>
      </c>
      <c r="T83" s="10"/>
      <c r="U83" s="10"/>
      <c r="V83" s="10">
        <f t="shared" si="20"/>
        <v>0</v>
      </c>
      <c r="W83" s="10">
        <f t="shared" si="37"/>
        <v>0</v>
      </c>
      <c r="X83" s="10">
        <f t="shared" si="37"/>
        <v>0</v>
      </c>
      <c r="Y83" s="10">
        <f t="shared" si="37"/>
        <v>0</v>
      </c>
    </row>
    <row r="84" spans="1:27" ht="18" customHeight="1" x14ac:dyDescent="0.25">
      <c r="A84" s="7">
        <f t="shared" si="38"/>
        <v>79</v>
      </c>
      <c r="B84" s="8" t="s">
        <v>106</v>
      </c>
      <c r="C84" s="7"/>
      <c r="D84" s="13"/>
      <c r="E84" s="10"/>
      <c r="F84" s="10"/>
      <c r="G84" s="10">
        <f t="shared" si="15"/>
        <v>0</v>
      </c>
      <c r="H84" s="10"/>
      <c r="I84" s="10"/>
      <c r="J84" s="10">
        <f t="shared" si="16"/>
        <v>0</v>
      </c>
      <c r="K84" s="10"/>
      <c r="L84" s="10"/>
      <c r="M84" s="10">
        <f t="shared" si="17"/>
        <v>0</v>
      </c>
      <c r="N84" s="10"/>
      <c r="O84" s="10"/>
      <c r="P84" s="10">
        <f t="shared" si="18"/>
        <v>0</v>
      </c>
      <c r="Q84" s="10"/>
      <c r="R84" s="10"/>
      <c r="S84" s="10">
        <f t="shared" si="19"/>
        <v>0</v>
      </c>
      <c r="T84" s="10"/>
      <c r="U84" s="10"/>
      <c r="V84" s="10">
        <f t="shared" si="20"/>
        <v>0</v>
      </c>
      <c r="W84" s="10">
        <f t="shared" si="37"/>
        <v>0</v>
      </c>
      <c r="X84" s="10">
        <f t="shared" si="37"/>
        <v>0</v>
      </c>
      <c r="Y84" s="10">
        <f t="shared" si="37"/>
        <v>0</v>
      </c>
    </row>
    <row r="85" spans="1:27" ht="18" customHeight="1" x14ac:dyDescent="0.25">
      <c r="A85" s="7">
        <f t="shared" si="38"/>
        <v>80</v>
      </c>
      <c r="B85" s="8" t="s">
        <v>107</v>
      </c>
      <c r="C85" s="7"/>
      <c r="D85" s="13"/>
      <c r="E85" s="10"/>
      <c r="F85" s="10"/>
      <c r="G85" s="10">
        <f t="shared" si="15"/>
        <v>0</v>
      </c>
      <c r="H85" s="10"/>
      <c r="I85" s="10"/>
      <c r="J85" s="10">
        <f t="shared" si="16"/>
        <v>0</v>
      </c>
      <c r="K85" s="10"/>
      <c r="L85" s="10"/>
      <c r="M85" s="10">
        <f t="shared" si="17"/>
        <v>0</v>
      </c>
      <c r="N85" s="10"/>
      <c r="O85" s="10"/>
      <c r="P85" s="10">
        <f t="shared" si="18"/>
        <v>0</v>
      </c>
      <c r="Q85" s="10"/>
      <c r="R85" s="10"/>
      <c r="S85" s="10">
        <f t="shared" si="19"/>
        <v>0</v>
      </c>
      <c r="T85" s="10"/>
      <c r="U85" s="10"/>
      <c r="V85" s="10">
        <f t="shared" si="20"/>
        <v>0</v>
      </c>
      <c r="W85" s="10">
        <f t="shared" si="37"/>
        <v>0</v>
      </c>
      <c r="X85" s="10">
        <f t="shared" si="37"/>
        <v>0</v>
      </c>
      <c r="Y85" s="10">
        <f t="shared" si="37"/>
        <v>0</v>
      </c>
    </row>
    <row r="86" spans="1:27" ht="18" customHeight="1" x14ac:dyDescent="0.25">
      <c r="A86" s="7">
        <f t="shared" si="38"/>
        <v>81</v>
      </c>
      <c r="B86" s="8" t="s">
        <v>108</v>
      </c>
      <c r="C86" s="7"/>
      <c r="D86" s="13"/>
      <c r="E86" s="10"/>
      <c r="F86" s="10"/>
      <c r="G86" s="10">
        <f t="shared" si="15"/>
        <v>0</v>
      </c>
      <c r="H86" s="10"/>
      <c r="I86" s="10"/>
      <c r="J86" s="10">
        <f t="shared" si="16"/>
        <v>0</v>
      </c>
      <c r="K86" s="10"/>
      <c r="L86" s="10"/>
      <c r="M86" s="10">
        <f t="shared" si="17"/>
        <v>0</v>
      </c>
      <c r="N86" s="10"/>
      <c r="O86" s="10"/>
      <c r="P86" s="10">
        <f t="shared" si="18"/>
        <v>0</v>
      </c>
      <c r="Q86" s="10"/>
      <c r="R86" s="10"/>
      <c r="S86" s="10">
        <f t="shared" si="19"/>
        <v>0</v>
      </c>
      <c r="T86" s="10"/>
      <c r="U86" s="10"/>
      <c r="V86" s="10">
        <f t="shared" si="20"/>
        <v>0</v>
      </c>
      <c r="W86" s="10">
        <f t="shared" si="37"/>
        <v>0</v>
      </c>
      <c r="X86" s="10">
        <f t="shared" si="37"/>
        <v>0</v>
      </c>
      <c r="Y86" s="10">
        <f t="shared" si="37"/>
        <v>0</v>
      </c>
    </row>
    <row r="87" spans="1:27" ht="24" x14ac:dyDescent="0.25">
      <c r="A87" s="7">
        <f t="shared" si="38"/>
        <v>82</v>
      </c>
      <c r="B87" s="21" t="s">
        <v>109</v>
      </c>
      <c r="C87" s="7"/>
      <c r="D87" s="13"/>
      <c r="E87" s="10"/>
      <c r="F87" s="10"/>
      <c r="G87" s="10">
        <f t="shared" si="15"/>
        <v>0</v>
      </c>
      <c r="H87" s="10"/>
      <c r="I87" s="10"/>
      <c r="J87" s="10">
        <f t="shared" si="16"/>
        <v>0</v>
      </c>
      <c r="K87" s="10"/>
      <c r="L87" s="10">
        <v>-2.97</v>
      </c>
      <c r="M87" s="10">
        <f t="shared" si="17"/>
        <v>-2.97</v>
      </c>
      <c r="N87" s="10"/>
      <c r="O87" s="10"/>
      <c r="P87" s="10">
        <f t="shared" si="18"/>
        <v>0</v>
      </c>
      <c r="Q87" s="10"/>
      <c r="R87" s="10"/>
      <c r="S87" s="10">
        <f t="shared" si="19"/>
        <v>0</v>
      </c>
      <c r="T87" s="10"/>
      <c r="U87" s="10"/>
      <c r="V87" s="10">
        <f t="shared" si="20"/>
        <v>0</v>
      </c>
      <c r="W87" s="10">
        <f t="shared" si="37"/>
        <v>0</v>
      </c>
      <c r="X87" s="10">
        <f t="shared" si="37"/>
        <v>-2.97</v>
      </c>
      <c r="Y87" s="10">
        <f t="shared" si="37"/>
        <v>-2.97</v>
      </c>
    </row>
    <row r="88" spans="1:27" ht="18" customHeight="1" x14ac:dyDescent="0.25">
      <c r="A88" s="7">
        <f t="shared" si="38"/>
        <v>83</v>
      </c>
      <c r="B88" s="8" t="s">
        <v>112</v>
      </c>
      <c r="C88" s="7"/>
      <c r="D88" s="13"/>
      <c r="E88" s="10"/>
      <c r="F88" s="10"/>
      <c r="G88" s="10">
        <f t="shared" si="15"/>
        <v>0</v>
      </c>
      <c r="H88" s="10"/>
      <c r="I88" s="10"/>
      <c r="J88" s="10">
        <f t="shared" si="16"/>
        <v>0</v>
      </c>
      <c r="K88" s="10"/>
      <c r="L88" s="10"/>
      <c r="M88" s="10">
        <f t="shared" si="17"/>
        <v>0</v>
      </c>
      <c r="N88" s="10"/>
      <c r="O88" s="10"/>
      <c r="P88" s="10">
        <f t="shared" si="18"/>
        <v>0</v>
      </c>
      <c r="Q88" s="10"/>
      <c r="R88" s="10"/>
      <c r="S88" s="10">
        <f t="shared" si="19"/>
        <v>0</v>
      </c>
      <c r="T88" s="10"/>
      <c r="U88" s="10"/>
      <c r="V88" s="10">
        <f t="shared" si="20"/>
        <v>0</v>
      </c>
      <c r="W88" s="10">
        <f t="shared" si="37"/>
        <v>0</v>
      </c>
      <c r="X88" s="10">
        <f t="shared" si="37"/>
        <v>0</v>
      </c>
      <c r="Y88" s="10">
        <f t="shared" si="37"/>
        <v>0</v>
      </c>
    </row>
    <row r="89" spans="1:27" s="4" customFormat="1" ht="18" customHeight="1" x14ac:dyDescent="0.25">
      <c r="A89" s="14">
        <f t="shared" si="38"/>
        <v>84</v>
      </c>
      <c r="B89" s="15" t="s">
        <v>93</v>
      </c>
      <c r="C89" s="14"/>
      <c r="D89" s="16"/>
      <c r="E89" s="18">
        <f>E69+E70</f>
        <v>1415.7860000000001</v>
      </c>
      <c r="F89" s="18">
        <f t="shared" ref="F89:Y89" si="39">F69+F70</f>
        <v>1214.0034310999999</v>
      </c>
      <c r="G89" s="18">
        <f t="shared" si="39"/>
        <v>-201.7825689</v>
      </c>
      <c r="H89" s="18">
        <f t="shared" si="39"/>
        <v>2076.8492500000002</v>
      </c>
      <c r="I89" s="18">
        <f t="shared" si="39"/>
        <v>2641.0954327134004</v>
      </c>
      <c r="J89" s="18">
        <f t="shared" si="39"/>
        <v>564.24618271339966</v>
      </c>
      <c r="K89" s="18">
        <f t="shared" si="39"/>
        <v>4720.6395599999996</v>
      </c>
      <c r="L89" s="18">
        <f t="shared" si="39"/>
        <v>4205.9204197079998</v>
      </c>
      <c r="M89" s="18">
        <f t="shared" si="39"/>
        <v>-514.71914029199979</v>
      </c>
      <c r="N89" s="18">
        <f t="shared" si="39"/>
        <v>0</v>
      </c>
      <c r="O89" s="18">
        <f t="shared" si="39"/>
        <v>0</v>
      </c>
      <c r="P89" s="18">
        <f t="shared" si="39"/>
        <v>0</v>
      </c>
      <c r="Q89" s="18">
        <f t="shared" si="39"/>
        <v>0</v>
      </c>
      <c r="R89" s="18">
        <f t="shared" si="39"/>
        <v>0</v>
      </c>
      <c r="S89" s="18">
        <f t="shared" si="39"/>
        <v>0</v>
      </c>
      <c r="T89" s="18">
        <f t="shared" si="39"/>
        <v>0</v>
      </c>
      <c r="U89" s="18">
        <f t="shared" si="39"/>
        <v>9.11</v>
      </c>
      <c r="V89" s="18">
        <f t="shared" si="39"/>
        <v>9.11</v>
      </c>
      <c r="W89" s="18">
        <f t="shared" si="39"/>
        <v>6797.4888099999998</v>
      </c>
      <c r="X89" s="18">
        <f t="shared" si="39"/>
        <v>6856.1258524213999</v>
      </c>
      <c r="Y89" s="18">
        <f t="shared" si="39"/>
        <v>58.637042421399713</v>
      </c>
      <c r="Z89" s="5"/>
      <c r="AA89" s="5"/>
    </row>
    <row r="90" spans="1:27" ht="18" customHeight="1" x14ac:dyDescent="0.25">
      <c r="B90" s="44" t="s">
        <v>111</v>
      </c>
      <c r="C90" s="44"/>
      <c r="D90" s="44"/>
      <c r="E90" s="22"/>
      <c r="F90" s="22"/>
      <c r="M90" s="1"/>
      <c r="P90" s="1"/>
      <c r="S90" s="1"/>
      <c r="V90" s="1"/>
    </row>
    <row r="91" spans="1:27" ht="18" customHeight="1" x14ac:dyDescent="0.25">
      <c r="P91" s="3" t="s">
        <v>119</v>
      </c>
      <c r="Y91" s="3">
        <f>X89/F89</f>
        <v>5.6475341640584267</v>
      </c>
    </row>
    <row r="92" spans="1:27" ht="18" customHeight="1" x14ac:dyDescent="0.25">
      <c r="E92" s="1">
        <f>E89-E60</f>
        <v>1284.556</v>
      </c>
      <c r="I92" s="1"/>
      <c r="P92" s="3" t="s">
        <v>121</v>
      </c>
      <c r="Y92" s="3">
        <f>W89/E89</f>
        <v>4.8012120546466761</v>
      </c>
    </row>
    <row r="93" spans="1:27" ht="18" customHeight="1" x14ac:dyDescent="0.25">
      <c r="E93" s="1"/>
      <c r="F93" s="1"/>
      <c r="I93" s="1"/>
      <c r="L93" s="1"/>
      <c r="P93" s="3" t="s">
        <v>129</v>
      </c>
    </row>
    <row r="94" spans="1:27" ht="18" customHeight="1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 t="s">
        <v>122</v>
      </c>
      <c r="Q94" s="1"/>
      <c r="R94" s="1"/>
      <c r="S94" s="1"/>
      <c r="T94" s="1"/>
      <c r="U94" s="1"/>
      <c r="V94" s="1"/>
      <c r="W94" s="1"/>
      <c r="X94" s="1"/>
      <c r="Y94" s="1">
        <v>0.109</v>
      </c>
    </row>
    <row r="95" spans="1:27" ht="18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 t="s">
        <v>123</v>
      </c>
      <c r="Q95" s="1"/>
      <c r="R95" s="1"/>
      <c r="S95" s="1"/>
      <c r="T95" s="1"/>
      <c r="U95" s="1"/>
      <c r="V95" s="1"/>
      <c r="W95" s="1"/>
      <c r="X95" s="1"/>
      <c r="Y95" s="1"/>
    </row>
    <row r="96" spans="1:27" ht="18" customHeight="1" x14ac:dyDescent="0.25">
      <c r="P96" s="3" t="s">
        <v>124</v>
      </c>
      <c r="Y96" s="3">
        <f>(Y91-Y92)/(100%-Y95)</f>
        <v>0.84632210941175057</v>
      </c>
    </row>
    <row r="97" spans="6:24" ht="18" customHeight="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9" spans="6:24" ht="18" customHeight="1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</sheetData>
  <mergeCells count="38">
    <mergeCell ref="I34:I35"/>
    <mergeCell ref="J34:J35"/>
    <mergeCell ref="C34:C35"/>
    <mergeCell ref="E34:E35"/>
    <mergeCell ref="F34:F35"/>
    <mergeCell ref="G34:G35"/>
    <mergeCell ref="H34:H35"/>
    <mergeCell ref="D34:D35"/>
    <mergeCell ref="K34:K35"/>
    <mergeCell ref="L34:L35"/>
    <mergeCell ref="N34:N35"/>
    <mergeCell ref="O34:O35"/>
    <mergeCell ref="P34:P35"/>
    <mergeCell ref="Q4:S4"/>
    <mergeCell ref="T4:V4"/>
    <mergeCell ref="W4:Y4"/>
    <mergeCell ref="U34:U35"/>
    <mergeCell ref="V34:V35"/>
    <mergeCell ref="Q34:Q35"/>
    <mergeCell ref="R34:R35"/>
    <mergeCell ref="S34:S35"/>
    <mergeCell ref="T34:T35"/>
    <mergeCell ref="A1:Y1"/>
    <mergeCell ref="B90:D90"/>
    <mergeCell ref="M34:M35"/>
    <mergeCell ref="W34:W35"/>
    <mergeCell ref="X34:X35"/>
    <mergeCell ref="Y34:Y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</mergeCells>
  <printOptions horizontalCentered="1"/>
  <pageMargins left="0" right="0" top="0.196850393700787" bottom="0.196850393700787" header="0" footer="0"/>
  <pageSetup paperSize="9" scale="68" orientation="landscape" r:id="rId1"/>
  <rowBreaks count="2" manualBreakCount="2">
    <brk id="42" max="24" man="1"/>
    <brk id="80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9"/>
  <sheetViews>
    <sheetView view="pageBreakPreview" zoomScaleNormal="100" zoomScaleSheetLayoutView="100" workbookViewId="0">
      <pane xSplit="4" ySplit="5" topLeftCell="E81" activePane="bottomRight" state="frozen"/>
      <selection activeCell="Y97" sqref="Y97"/>
      <selection pane="topRight" activeCell="Y97" sqref="Y97"/>
      <selection pane="bottomLeft" activeCell="Y97" sqref="Y97"/>
      <selection pane="bottomRight" activeCell="Y97" sqref="Y97"/>
    </sheetView>
  </sheetViews>
  <sheetFormatPr defaultRowHeight="18" customHeight="1" x14ac:dyDescent="0.25"/>
  <cols>
    <col min="1" max="1" width="4.42578125" style="3" customWidth="1"/>
    <col min="2" max="2" width="29.42578125" style="2" customWidth="1"/>
    <col min="3" max="3" width="8.5703125" style="3" customWidth="1"/>
    <col min="4" max="4" width="8.85546875" style="3" bestFit="1" customWidth="1"/>
    <col min="5" max="6" width="7.5703125" style="3" bestFit="1" customWidth="1"/>
    <col min="7" max="7" width="9.42578125" style="3" bestFit="1" customWidth="1"/>
    <col min="8" max="9" width="7.5703125" style="3" bestFit="1" customWidth="1"/>
    <col min="10" max="10" width="9.140625" style="3" customWidth="1"/>
    <col min="11" max="12" width="7.5703125" style="3" bestFit="1" customWidth="1"/>
    <col min="13" max="13" width="9.140625" style="3" customWidth="1"/>
    <col min="14" max="14" width="4.5703125" style="3" bestFit="1" customWidth="1"/>
    <col min="15" max="15" width="6.7109375" style="3" bestFit="1" customWidth="1"/>
    <col min="16" max="16" width="9.140625" style="3" bestFit="1" customWidth="1"/>
    <col min="17" max="17" width="4.5703125" style="3" bestFit="1" customWidth="1"/>
    <col min="18" max="18" width="6.7109375" style="3" customWidth="1"/>
    <col min="19" max="19" width="9.5703125" style="3" customWidth="1"/>
    <col min="20" max="20" width="4.5703125" style="3" bestFit="1" customWidth="1"/>
    <col min="21" max="21" width="6.7109375" style="3" bestFit="1" customWidth="1"/>
    <col min="22" max="22" width="9.140625" style="3" bestFit="1" customWidth="1"/>
    <col min="23" max="24" width="7.5703125" style="3" bestFit="1" customWidth="1"/>
    <col min="25" max="25" width="9.140625" style="3" bestFit="1" customWidth="1"/>
    <col min="26" max="26" width="5.5703125" style="3" bestFit="1" customWidth="1"/>
    <col min="27" max="27" width="6.5703125" style="3" bestFit="1" customWidth="1"/>
    <col min="28" max="16384" width="9.140625" style="3"/>
  </cols>
  <sheetData>
    <row r="1" spans="1:25" ht="18" customHeight="1" x14ac:dyDescent="0.2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8" customHeight="1" x14ac:dyDescent="0.25">
      <c r="A2" s="47" t="s">
        <v>132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s="4" customFormat="1" ht="18" customHeight="1" x14ac:dyDescent="0.25">
      <c r="A3" s="48" t="s">
        <v>0</v>
      </c>
      <c r="B3" s="51" t="s">
        <v>1</v>
      </c>
      <c r="C3" s="48" t="s">
        <v>128</v>
      </c>
      <c r="D3" s="41" t="s">
        <v>127</v>
      </c>
      <c r="E3" s="54" t="s">
        <v>2</v>
      </c>
      <c r="F3" s="55"/>
      <c r="G3" s="56"/>
      <c r="H3" s="60" t="s">
        <v>3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4" customFormat="1" ht="26.25" customHeight="1" x14ac:dyDescent="0.25">
      <c r="A4" s="49"/>
      <c r="B4" s="52"/>
      <c r="C4" s="49"/>
      <c r="D4" s="42"/>
      <c r="E4" s="57"/>
      <c r="F4" s="58"/>
      <c r="G4" s="59"/>
      <c r="H4" s="60" t="s">
        <v>4</v>
      </c>
      <c r="I4" s="61"/>
      <c r="J4" s="62"/>
      <c r="K4" s="60" t="s">
        <v>5</v>
      </c>
      <c r="L4" s="61"/>
      <c r="M4" s="62"/>
      <c r="N4" s="60" t="s">
        <v>6</v>
      </c>
      <c r="O4" s="61"/>
      <c r="P4" s="62"/>
      <c r="Q4" s="60" t="s">
        <v>7</v>
      </c>
      <c r="R4" s="61"/>
      <c r="S4" s="62"/>
      <c r="T4" s="60" t="s">
        <v>8</v>
      </c>
      <c r="U4" s="61"/>
      <c r="V4" s="62"/>
      <c r="W4" s="60" t="s">
        <v>9</v>
      </c>
      <c r="X4" s="61"/>
      <c r="Y4" s="62"/>
    </row>
    <row r="5" spans="1:25" s="4" customFormat="1" ht="31.5" customHeight="1" x14ac:dyDescent="0.25">
      <c r="A5" s="50"/>
      <c r="B5" s="53"/>
      <c r="C5" s="50"/>
      <c r="D5" s="43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22</v>
      </c>
      <c r="R5" s="14" t="s">
        <v>23</v>
      </c>
      <c r="S5" s="14" t="s">
        <v>24</v>
      </c>
      <c r="T5" s="14" t="s">
        <v>25</v>
      </c>
      <c r="U5" s="14" t="s">
        <v>26</v>
      </c>
      <c r="V5" s="14" t="s">
        <v>27</v>
      </c>
      <c r="W5" s="14" t="s">
        <v>28</v>
      </c>
      <c r="X5" s="14" t="s">
        <v>29</v>
      </c>
      <c r="Y5" s="14" t="s">
        <v>30</v>
      </c>
    </row>
    <row r="6" spans="1:25" ht="18" customHeight="1" x14ac:dyDescent="0.25">
      <c r="A6" s="7">
        <v>1</v>
      </c>
      <c r="B6" s="8" t="s">
        <v>31</v>
      </c>
      <c r="C6" s="7">
        <v>420</v>
      </c>
      <c r="D6" s="9">
        <v>0.2334</v>
      </c>
      <c r="E6" s="10">
        <v>55.523333333333333</v>
      </c>
      <c r="F6" s="10">
        <v>44.93</v>
      </c>
      <c r="G6" s="10">
        <f>F6-E6</f>
        <v>-10.593333333333334</v>
      </c>
      <c r="H6" s="10">
        <v>46.272222222222332</v>
      </c>
      <c r="I6" s="10">
        <v>46.27</v>
      </c>
      <c r="J6" s="10">
        <f>I6-H6</f>
        <v>-2.222222222329151E-3</v>
      </c>
      <c r="K6" s="10">
        <v>185.44793333333334</v>
      </c>
      <c r="L6" s="10">
        <v>150.07</v>
      </c>
      <c r="M6" s="10">
        <f>L6-K6</f>
        <v>-35.377933333333345</v>
      </c>
      <c r="N6" s="10"/>
      <c r="O6" s="10"/>
      <c r="P6" s="10">
        <f>O6-N6</f>
        <v>0</v>
      </c>
      <c r="Q6" s="10"/>
      <c r="R6" s="10"/>
      <c r="S6" s="10">
        <f>R6-Q6</f>
        <v>0</v>
      </c>
      <c r="T6" s="10"/>
      <c r="U6" s="10"/>
      <c r="V6" s="10">
        <f>U6-T6</f>
        <v>0</v>
      </c>
      <c r="W6" s="10">
        <f>H6+K6+N6+Q6+T6</f>
        <v>231.72015555555566</v>
      </c>
      <c r="X6" s="10">
        <f t="shared" ref="X6:Y13" si="0">I6+L6+O6+R6+U6</f>
        <v>196.34</v>
      </c>
      <c r="Y6" s="10">
        <f t="shared" si="0"/>
        <v>-35.380155555555675</v>
      </c>
    </row>
    <row r="7" spans="1:25" ht="18" customHeight="1" x14ac:dyDescent="0.25">
      <c r="A7" s="7">
        <f>A6+1</f>
        <v>2</v>
      </c>
      <c r="B7" s="8" t="s">
        <v>32</v>
      </c>
      <c r="C7" s="7">
        <v>420</v>
      </c>
      <c r="D7" s="9">
        <v>0.2334</v>
      </c>
      <c r="E7" s="10">
        <v>55.523333333333333</v>
      </c>
      <c r="F7" s="10">
        <v>44.93</v>
      </c>
      <c r="G7" s="10">
        <f t="shared" ref="G7:G33" si="1">F7-E7</f>
        <v>-10.593333333333334</v>
      </c>
      <c r="H7" s="10">
        <v>46.272222222222332</v>
      </c>
      <c r="I7" s="10">
        <v>46.27</v>
      </c>
      <c r="J7" s="10">
        <f t="shared" ref="J7:J33" si="2">I7-H7</f>
        <v>-2.222222222329151E-3</v>
      </c>
      <c r="K7" s="10">
        <v>185.44793333333334</v>
      </c>
      <c r="L7" s="10">
        <v>150.07</v>
      </c>
      <c r="M7" s="10">
        <f t="shared" ref="M7:M33" si="3">L7-K7</f>
        <v>-35.377933333333345</v>
      </c>
      <c r="N7" s="10"/>
      <c r="O7" s="10"/>
      <c r="P7" s="10">
        <f t="shared" ref="P7:P33" si="4">O7-N7</f>
        <v>0</v>
      </c>
      <c r="Q7" s="10"/>
      <c r="R7" s="10"/>
      <c r="S7" s="10">
        <f t="shared" ref="S7:S33" si="5">R7-Q7</f>
        <v>0</v>
      </c>
      <c r="T7" s="10"/>
      <c r="U7" s="10"/>
      <c r="V7" s="10">
        <f t="shared" ref="V7:V33" si="6">U7-T7</f>
        <v>0</v>
      </c>
      <c r="W7" s="10">
        <f t="shared" ref="W7:W13" si="7">H7+K7+N7+Q7+T7</f>
        <v>231.72015555555566</v>
      </c>
      <c r="X7" s="10">
        <f t="shared" si="0"/>
        <v>196.34</v>
      </c>
      <c r="Y7" s="10">
        <f t="shared" si="0"/>
        <v>-35.380155555555675</v>
      </c>
    </row>
    <row r="8" spans="1:25" ht="18" customHeight="1" x14ac:dyDescent="0.25">
      <c r="A8" s="7">
        <f t="shared" ref="A8:A73" si="8">A7+1</f>
        <v>3</v>
      </c>
      <c r="B8" s="8" t="s">
        <v>33</v>
      </c>
      <c r="C8" s="7">
        <v>420</v>
      </c>
      <c r="D8" s="9">
        <v>0.2334</v>
      </c>
      <c r="E8" s="10">
        <v>55.523333333333333</v>
      </c>
      <c r="F8" s="10">
        <v>44.93</v>
      </c>
      <c r="G8" s="10">
        <f t="shared" si="1"/>
        <v>-10.593333333333334</v>
      </c>
      <c r="H8" s="10">
        <v>46.272222222222332</v>
      </c>
      <c r="I8" s="10">
        <v>46.27</v>
      </c>
      <c r="J8" s="10">
        <f t="shared" si="2"/>
        <v>-2.222222222329151E-3</v>
      </c>
      <c r="K8" s="10">
        <v>185.44793333333334</v>
      </c>
      <c r="L8" s="10">
        <v>150.07</v>
      </c>
      <c r="M8" s="10">
        <f t="shared" si="3"/>
        <v>-35.377933333333345</v>
      </c>
      <c r="N8" s="10"/>
      <c r="O8" s="10"/>
      <c r="P8" s="10">
        <f t="shared" si="4"/>
        <v>0</v>
      </c>
      <c r="Q8" s="10"/>
      <c r="R8" s="10"/>
      <c r="S8" s="10">
        <f t="shared" si="5"/>
        <v>0</v>
      </c>
      <c r="T8" s="10"/>
      <c r="U8" s="10"/>
      <c r="V8" s="10">
        <f t="shared" si="6"/>
        <v>0</v>
      </c>
      <c r="W8" s="10">
        <f t="shared" si="7"/>
        <v>231.72015555555566</v>
      </c>
      <c r="X8" s="10">
        <f t="shared" si="0"/>
        <v>196.34</v>
      </c>
      <c r="Y8" s="10">
        <f t="shared" si="0"/>
        <v>-35.380155555555675</v>
      </c>
    </row>
    <row r="9" spans="1:25" ht="18" customHeight="1" x14ac:dyDescent="0.25">
      <c r="A9" s="7">
        <f t="shared" si="8"/>
        <v>4</v>
      </c>
      <c r="B9" s="8" t="s">
        <v>34</v>
      </c>
      <c r="C9" s="7">
        <v>500</v>
      </c>
      <c r="D9" s="9">
        <v>0.2334</v>
      </c>
      <c r="E9" s="10">
        <v>67</v>
      </c>
      <c r="F9" s="10">
        <v>54.73</v>
      </c>
      <c r="G9" s="10">
        <f t="shared" si="1"/>
        <v>-12.270000000000003</v>
      </c>
      <c r="H9" s="10">
        <v>55.758333333333326</v>
      </c>
      <c r="I9" s="10">
        <v>55.76</v>
      </c>
      <c r="J9" s="10">
        <f t="shared" si="2"/>
        <v>1.6666666666722563E-3</v>
      </c>
      <c r="K9" s="10">
        <v>211.04999999999998</v>
      </c>
      <c r="L9" s="10">
        <v>172.41</v>
      </c>
      <c r="M9" s="10">
        <f t="shared" si="3"/>
        <v>-38.639999999999986</v>
      </c>
      <c r="N9" s="10"/>
      <c r="O9" s="10"/>
      <c r="P9" s="10">
        <f t="shared" si="4"/>
        <v>0</v>
      </c>
      <c r="Q9" s="10"/>
      <c r="R9" s="10"/>
      <c r="S9" s="10">
        <f t="shared" si="5"/>
        <v>0</v>
      </c>
      <c r="T9" s="10"/>
      <c r="U9" s="10"/>
      <c r="V9" s="10">
        <f t="shared" si="6"/>
        <v>0</v>
      </c>
      <c r="W9" s="10">
        <f t="shared" si="7"/>
        <v>266.80833333333328</v>
      </c>
      <c r="X9" s="10">
        <f t="shared" si="0"/>
        <v>228.17</v>
      </c>
      <c r="Y9" s="10">
        <f t="shared" si="0"/>
        <v>-38.638333333333314</v>
      </c>
    </row>
    <row r="10" spans="1:25" ht="18" customHeight="1" x14ac:dyDescent="0.25">
      <c r="A10" s="7">
        <f t="shared" si="8"/>
        <v>5</v>
      </c>
      <c r="B10" s="8" t="s">
        <v>35</v>
      </c>
      <c r="C10" s="7">
        <v>420</v>
      </c>
      <c r="D10" s="9">
        <v>0.2334</v>
      </c>
      <c r="E10" s="10">
        <v>55.52</v>
      </c>
      <c r="F10" s="10">
        <v>26.55</v>
      </c>
      <c r="G10" s="10">
        <f t="shared" si="1"/>
        <v>-28.970000000000002</v>
      </c>
      <c r="H10" s="10">
        <v>52.341666666666669</v>
      </c>
      <c r="I10" s="10">
        <v>52.35</v>
      </c>
      <c r="J10" s="10">
        <f t="shared" si="2"/>
        <v>8.3333333333328596E-3</v>
      </c>
      <c r="K10" s="10">
        <v>214.30719999999999</v>
      </c>
      <c r="L10" s="10">
        <v>102.48</v>
      </c>
      <c r="M10" s="10">
        <f t="shared" si="3"/>
        <v>-111.82719999999999</v>
      </c>
      <c r="N10" s="10"/>
      <c r="O10" s="10"/>
      <c r="P10" s="10">
        <f t="shared" si="4"/>
        <v>0</v>
      </c>
      <c r="Q10" s="10"/>
      <c r="R10" s="10"/>
      <c r="S10" s="10">
        <f t="shared" si="5"/>
        <v>0</v>
      </c>
      <c r="T10" s="10"/>
      <c r="U10" s="10"/>
      <c r="V10" s="10">
        <f t="shared" si="6"/>
        <v>0</v>
      </c>
      <c r="W10" s="10">
        <f t="shared" si="7"/>
        <v>266.64886666666666</v>
      </c>
      <c r="X10" s="10">
        <f t="shared" si="0"/>
        <v>154.83000000000001</v>
      </c>
      <c r="Y10" s="10">
        <f t="shared" si="0"/>
        <v>-111.81886666666665</v>
      </c>
    </row>
    <row r="11" spans="1:25" ht="18" customHeight="1" x14ac:dyDescent="0.25">
      <c r="A11" s="7">
        <f t="shared" si="8"/>
        <v>6</v>
      </c>
      <c r="B11" s="8" t="s">
        <v>36</v>
      </c>
      <c r="C11" s="7">
        <v>420</v>
      </c>
      <c r="D11" s="9">
        <v>0.2334</v>
      </c>
      <c r="E11" s="10">
        <v>42.09</v>
      </c>
      <c r="F11" s="10">
        <v>60.44</v>
      </c>
      <c r="G11" s="10">
        <f t="shared" si="1"/>
        <v>18.349999999999994</v>
      </c>
      <c r="H11" s="10">
        <v>51.325000000000003</v>
      </c>
      <c r="I11" s="10">
        <v>51.33</v>
      </c>
      <c r="J11" s="10">
        <f t="shared" si="2"/>
        <v>4.9999999999954525E-3</v>
      </c>
      <c r="K11" s="10">
        <v>162.4674</v>
      </c>
      <c r="L11" s="10">
        <v>233.29</v>
      </c>
      <c r="M11" s="10">
        <f t="shared" si="3"/>
        <v>70.822599999999994</v>
      </c>
      <c r="N11" s="10"/>
      <c r="O11" s="10"/>
      <c r="P11" s="10">
        <f t="shared" si="4"/>
        <v>0</v>
      </c>
      <c r="Q11" s="10"/>
      <c r="R11" s="10"/>
      <c r="S11" s="10">
        <f t="shared" si="5"/>
        <v>0</v>
      </c>
      <c r="T11" s="10"/>
      <c r="U11" s="10"/>
      <c r="V11" s="10">
        <f t="shared" si="6"/>
        <v>0</v>
      </c>
      <c r="W11" s="10">
        <f t="shared" si="7"/>
        <v>213.79239999999999</v>
      </c>
      <c r="X11" s="10">
        <f t="shared" si="0"/>
        <v>284.62</v>
      </c>
      <c r="Y11" s="10">
        <f t="shared" si="0"/>
        <v>70.82759999999999</v>
      </c>
    </row>
    <row r="12" spans="1:25" ht="18" customHeight="1" x14ac:dyDescent="0.25">
      <c r="A12" s="7">
        <f t="shared" si="8"/>
        <v>7</v>
      </c>
      <c r="B12" s="8" t="s">
        <v>37</v>
      </c>
      <c r="C12" s="7">
        <v>210</v>
      </c>
      <c r="D12" s="9">
        <v>0.2334</v>
      </c>
      <c r="E12" s="10">
        <v>27.76</v>
      </c>
      <c r="F12" s="10">
        <v>27.28</v>
      </c>
      <c r="G12" s="10">
        <f t="shared" si="1"/>
        <v>-0.48000000000000043</v>
      </c>
      <c r="H12" s="10">
        <v>33.166666666666664</v>
      </c>
      <c r="I12" s="10">
        <v>33.17</v>
      </c>
      <c r="J12" s="10">
        <f t="shared" si="2"/>
        <v>3.3333333333374071E-3</v>
      </c>
      <c r="K12" s="10">
        <v>107.1536</v>
      </c>
      <c r="L12" s="10">
        <v>105.31</v>
      </c>
      <c r="M12" s="10">
        <f t="shared" si="3"/>
        <v>-1.843599999999995</v>
      </c>
      <c r="N12" s="10"/>
      <c r="O12" s="10"/>
      <c r="P12" s="10">
        <f t="shared" si="4"/>
        <v>0</v>
      </c>
      <c r="Q12" s="10"/>
      <c r="R12" s="10"/>
      <c r="S12" s="10">
        <f t="shared" si="5"/>
        <v>0</v>
      </c>
      <c r="T12" s="10"/>
      <c r="U12" s="10"/>
      <c r="V12" s="10">
        <f t="shared" si="6"/>
        <v>0</v>
      </c>
      <c r="W12" s="10">
        <f t="shared" si="7"/>
        <v>140.32026666666667</v>
      </c>
      <c r="X12" s="10">
        <f t="shared" si="0"/>
        <v>138.48000000000002</v>
      </c>
      <c r="Y12" s="10">
        <f t="shared" si="0"/>
        <v>-1.8402666666666576</v>
      </c>
    </row>
    <row r="13" spans="1:25" ht="18" customHeight="1" x14ac:dyDescent="0.25">
      <c r="A13" s="7">
        <f t="shared" si="8"/>
        <v>8</v>
      </c>
      <c r="B13" s="8" t="s">
        <v>38</v>
      </c>
      <c r="C13" s="7">
        <v>600</v>
      </c>
      <c r="D13" s="9">
        <v>0.2334</v>
      </c>
      <c r="E13" s="10">
        <v>86.67</v>
      </c>
      <c r="F13" s="10">
        <v>71.05</v>
      </c>
      <c r="G13" s="10">
        <f t="shared" si="1"/>
        <v>-15.620000000000005</v>
      </c>
      <c r="H13" s="10">
        <v>146.36666666666665</v>
      </c>
      <c r="I13" s="10">
        <v>146.37</v>
      </c>
      <c r="J13" s="10">
        <f t="shared" si="2"/>
        <v>3.3333333333587234E-3</v>
      </c>
      <c r="K13" s="10">
        <v>317.2122</v>
      </c>
      <c r="L13" s="10">
        <v>257.72000000000003</v>
      </c>
      <c r="M13" s="10">
        <f t="shared" si="3"/>
        <v>-59.492199999999968</v>
      </c>
      <c r="N13" s="10"/>
      <c r="O13" s="10"/>
      <c r="P13" s="10">
        <f t="shared" si="4"/>
        <v>0</v>
      </c>
      <c r="Q13" s="10"/>
      <c r="R13" s="10"/>
      <c r="S13" s="10">
        <f t="shared" si="5"/>
        <v>0</v>
      </c>
      <c r="T13" s="10"/>
      <c r="U13" s="10"/>
      <c r="V13" s="10">
        <f t="shared" si="6"/>
        <v>0</v>
      </c>
      <c r="W13" s="10">
        <f t="shared" si="7"/>
        <v>463.57886666666661</v>
      </c>
      <c r="X13" s="10">
        <f t="shared" si="0"/>
        <v>404.09000000000003</v>
      </c>
      <c r="Y13" s="10">
        <f t="shared" si="0"/>
        <v>-59.48886666666661</v>
      </c>
    </row>
    <row r="14" spans="1:25" s="4" customFormat="1" ht="18" customHeight="1" x14ac:dyDescent="0.25">
      <c r="A14" s="14">
        <f t="shared" si="8"/>
        <v>9</v>
      </c>
      <c r="B14" s="15" t="s">
        <v>39</v>
      </c>
      <c r="C14" s="14">
        <f>SUM(C6:C13)</f>
        <v>3410</v>
      </c>
      <c r="D14" s="17"/>
      <c r="E14" s="18">
        <f t="shared" ref="E14:Y14" si="9">SUM(E6:E13)</f>
        <v>445.60999999999996</v>
      </c>
      <c r="F14" s="18">
        <f t="shared" si="9"/>
        <v>374.84</v>
      </c>
      <c r="G14" s="18">
        <f t="shared" si="9"/>
        <v>-70.770000000000024</v>
      </c>
      <c r="H14" s="18">
        <f t="shared" si="9"/>
        <v>477.77500000000032</v>
      </c>
      <c r="I14" s="18">
        <f t="shared" si="9"/>
        <v>477.79</v>
      </c>
      <c r="J14" s="18">
        <f t="shared" si="9"/>
        <v>1.4999999999709246E-2</v>
      </c>
      <c r="K14" s="18">
        <f t="shared" si="9"/>
        <v>1568.5342000000001</v>
      </c>
      <c r="L14" s="18">
        <f t="shared" si="9"/>
        <v>1321.42</v>
      </c>
      <c r="M14" s="18">
        <f t="shared" si="9"/>
        <v>-247.11419999999998</v>
      </c>
      <c r="N14" s="18">
        <f t="shared" si="9"/>
        <v>0</v>
      </c>
      <c r="O14" s="18">
        <f t="shared" si="9"/>
        <v>0</v>
      </c>
      <c r="P14" s="18">
        <f t="shared" si="9"/>
        <v>0</v>
      </c>
      <c r="Q14" s="18">
        <f t="shared" si="9"/>
        <v>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2046.3092000000001</v>
      </c>
      <c r="X14" s="18">
        <f t="shared" si="9"/>
        <v>1799.21</v>
      </c>
      <c r="Y14" s="18">
        <f t="shared" si="9"/>
        <v>-247.09920000000028</v>
      </c>
    </row>
    <row r="15" spans="1:25" ht="18" customHeight="1" x14ac:dyDescent="0.25">
      <c r="A15" s="7">
        <f t="shared" si="8"/>
        <v>10</v>
      </c>
      <c r="B15" s="8" t="s">
        <v>40</v>
      </c>
      <c r="C15" s="7">
        <v>770</v>
      </c>
      <c r="D15" s="9">
        <v>0.2334</v>
      </c>
      <c r="E15" s="10">
        <v>11.2</v>
      </c>
      <c r="F15" s="10">
        <v>16.350000000000001</v>
      </c>
      <c r="G15" s="10">
        <f t="shared" si="1"/>
        <v>5.1500000000000021</v>
      </c>
      <c r="H15" s="10">
        <v>44.208333333333336</v>
      </c>
      <c r="I15" s="10">
        <v>44.21</v>
      </c>
      <c r="J15" s="10">
        <f t="shared" si="2"/>
        <v>1.6666666666651508E-3</v>
      </c>
      <c r="K15" s="10">
        <v>0</v>
      </c>
      <c r="L15" s="10">
        <v>0</v>
      </c>
      <c r="M15" s="10">
        <f t="shared" si="3"/>
        <v>0</v>
      </c>
      <c r="N15" s="10"/>
      <c r="O15" s="10"/>
      <c r="P15" s="10">
        <f t="shared" si="4"/>
        <v>0</v>
      </c>
      <c r="Q15" s="10"/>
      <c r="R15" s="10"/>
      <c r="S15" s="10">
        <f t="shared" si="5"/>
        <v>0</v>
      </c>
      <c r="T15" s="10"/>
      <c r="U15" s="10"/>
      <c r="V15" s="10">
        <f t="shared" si="6"/>
        <v>0</v>
      </c>
      <c r="W15" s="10">
        <f t="shared" ref="W15:Y20" si="10">H15+K15+N15+Q15+T15</f>
        <v>44.208333333333336</v>
      </c>
      <c r="X15" s="10">
        <f t="shared" si="10"/>
        <v>44.21</v>
      </c>
      <c r="Y15" s="10">
        <f t="shared" si="10"/>
        <v>1.6666666666651508E-3</v>
      </c>
    </row>
    <row r="16" spans="1:25" ht="18" customHeight="1" x14ac:dyDescent="0.25">
      <c r="A16" s="7">
        <f t="shared" si="8"/>
        <v>11</v>
      </c>
      <c r="B16" s="8" t="s">
        <v>41</v>
      </c>
      <c r="C16" s="7">
        <v>90</v>
      </c>
      <c r="D16" s="9">
        <v>0.2334</v>
      </c>
      <c r="E16" s="10">
        <v>3.08</v>
      </c>
      <c r="F16" s="10">
        <v>9.1</v>
      </c>
      <c r="G16" s="10">
        <f t="shared" si="1"/>
        <v>6.02</v>
      </c>
      <c r="H16" s="10">
        <v>5.0749999999999993</v>
      </c>
      <c r="I16" s="10">
        <v>5.07</v>
      </c>
      <c r="J16" s="10">
        <f t="shared" si="2"/>
        <v>-4.9999999999990052E-3</v>
      </c>
      <c r="K16" s="10">
        <v>0</v>
      </c>
      <c r="L16" s="10">
        <v>0</v>
      </c>
      <c r="M16" s="10">
        <f t="shared" si="3"/>
        <v>0</v>
      </c>
      <c r="N16" s="10"/>
      <c r="O16" s="10"/>
      <c r="P16" s="10">
        <f t="shared" si="4"/>
        <v>0</v>
      </c>
      <c r="Q16" s="10"/>
      <c r="R16" s="10"/>
      <c r="S16" s="10">
        <f t="shared" si="5"/>
        <v>0</v>
      </c>
      <c r="T16" s="10"/>
      <c r="U16" s="10"/>
      <c r="V16" s="10">
        <f t="shared" si="6"/>
        <v>0</v>
      </c>
      <c r="W16" s="10">
        <f t="shared" si="10"/>
        <v>5.0749999999999993</v>
      </c>
      <c r="X16" s="10">
        <f t="shared" si="10"/>
        <v>5.07</v>
      </c>
      <c r="Y16" s="10">
        <f t="shared" si="10"/>
        <v>-4.9999999999990052E-3</v>
      </c>
    </row>
    <row r="17" spans="1:25" ht="18" customHeight="1" x14ac:dyDescent="0.25">
      <c r="A17" s="7">
        <f t="shared" si="8"/>
        <v>12</v>
      </c>
      <c r="B17" s="8" t="s">
        <v>42</v>
      </c>
      <c r="C17" s="7">
        <v>50</v>
      </c>
      <c r="D17" s="9">
        <v>0.2334</v>
      </c>
      <c r="E17" s="10">
        <v>3.73</v>
      </c>
      <c r="F17" s="10">
        <v>3.87</v>
      </c>
      <c r="G17" s="10">
        <f t="shared" si="1"/>
        <v>0.14000000000000012</v>
      </c>
      <c r="H17" s="10">
        <v>9.7416666666666671</v>
      </c>
      <c r="I17" s="10">
        <v>9.74</v>
      </c>
      <c r="J17" s="10">
        <f t="shared" si="2"/>
        <v>-1.6666666666669272E-3</v>
      </c>
      <c r="K17" s="10">
        <v>0</v>
      </c>
      <c r="L17" s="10">
        <v>0</v>
      </c>
      <c r="M17" s="10">
        <f t="shared" si="3"/>
        <v>0</v>
      </c>
      <c r="N17" s="10"/>
      <c r="O17" s="10"/>
      <c r="P17" s="10">
        <f t="shared" si="4"/>
        <v>0</v>
      </c>
      <c r="Q17" s="10"/>
      <c r="R17" s="10"/>
      <c r="S17" s="10">
        <f t="shared" si="5"/>
        <v>0</v>
      </c>
      <c r="T17" s="10"/>
      <c r="U17" s="10"/>
      <c r="V17" s="10">
        <f t="shared" si="6"/>
        <v>0</v>
      </c>
      <c r="W17" s="10">
        <f t="shared" si="10"/>
        <v>9.7416666666666671</v>
      </c>
      <c r="X17" s="10">
        <f t="shared" si="10"/>
        <v>9.74</v>
      </c>
      <c r="Y17" s="10">
        <f t="shared" si="10"/>
        <v>-1.6666666666669272E-3</v>
      </c>
    </row>
    <row r="18" spans="1:25" ht="18" customHeight="1" x14ac:dyDescent="0.25">
      <c r="A18" s="7">
        <f t="shared" si="8"/>
        <v>13</v>
      </c>
      <c r="B18" s="8" t="s">
        <v>43</v>
      </c>
      <c r="C18" s="7">
        <v>725</v>
      </c>
      <c r="D18" s="9">
        <v>0.2334</v>
      </c>
      <c r="E18" s="10">
        <v>32.119999999999997</v>
      </c>
      <c r="F18" s="10">
        <v>19.57</v>
      </c>
      <c r="G18" s="10">
        <f t="shared" si="1"/>
        <v>-12.549999999999997</v>
      </c>
      <c r="H18" s="10">
        <v>47.55</v>
      </c>
      <c r="I18" s="10">
        <v>47.56</v>
      </c>
      <c r="J18" s="10">
        <f t="shared" si="2"/>
        <v>1.0000000000005116E-2</v>
      </c>
      <c r="K18" s="10">
        <v>0</v>
      </c>
      <c r="L18" s="10">
        <v>0</v>
      </c>
      <c r="M18" s="10">
        <f t="shared" si="3"/>
        <v>0</v>
      </c>
      <c r="N18" s="10"/>
      <c r="O18" s="10"/>
      <c r="P18" s="10">
        <f t="shared" si="4"/>
        <v>0</v>
      </c>
      <c r="Q18" s="10"/>
      <c r="R18" s="10"/>
      <c r="S18" s="10">
        <f t="shared" si="5"/>
        <v>0</v>
      </c>
      <c r="T18" s="10"/>
      <c r="U18" s="10"/>
      <c r="V18" s="10">
        <f t="shared" si="6"/>
        <v>0</v>
      </c>
      <c r="W18" s="10">
        <f t="shared" si="10"/>
        <v>47.55</v>
      </c>
      <c r="X18" s="10">
        <f t="shared" si="10"/>
        <v>47.56</v>
      </c>
      <c r="Y18" s="10">
        <f t="shared" si="10"/>
        <v>1.0000000000005116E-2</v>
      </c>
    </row>
    <row r="19" spans="1:25" ht="18" customHeight="1" x14ac:dyDescent="0.25">
      <c r="A19" s="7">
        <f t="shared" si="8"/>
        <v>14</v>
      </c>
      <c r="B19" s="8" t="s">
        <v>44</v>
      </c>
      <c r="C19" s="7">
        <v>20</v>
      </c>
      <c r="D19" s="9">
        <v>0.2334</v>
      </c>
      <c r="E19" s="10">
        <v>0.19</v>
      </c>
      <c r="F19" s="10">
        <v>0.37</v>
      </c>
      <c r="G19" s="10">
        <f t="shared" si="1"/>
        <v>0.18</v>
      </c>
      <c r="H19" s="10">
        <v>2.6333333333333337</v>
      </c>
      <c r="I19" s="10">
        <v>2.63</v>
      </c>
      <c r="J19" s="10">
        <f t="shared" si="2"/>
        <v>-3.3333333333338544E-3</v>
      </c>
      <c r="K19" s="10">
        <v>0</v>
      </c>
      <c r="L19" s="10">
        <v>0</v>
      </c>
      <c r="M19" s="10">
        <f t="shared" si="3"/>
        <v>0</v>
      </c>
      <c r="N19" s="10"/>
      <c r="O19" s="10"/>
      <c r="P19" s="10">
        <f t="shared" si="4"/>
        <v>0</v>
      </c>
      <c r="Q19" s="10"/>
      <c r="R19" s="10"/>
      <c r="S19" s="10">
        <f t="shared" si="5"/>
        <v>0</v>
      </c>
      <c r="T19" s="10"/>
      <c r="U19" s="10"/>
      <c r="V19" s="10">
        <f t="shared" si="6"/>
        <v>0</v>
      </c>
      <c r="W19" s="10">
        <f t="shared" si="10"/>
        <v>2.6333333333333337</v>
      </c>
      <c r="X19" s="10">
        <f t="shared" si="10"/>
        <v>2.63</v>
      </c>
      <c r="Y19" s="10">
        <f t="shared" si="10"/>
        <v>-3.3333333333338544E-3</v>
      </c>
    </row>
    <row r="20" spans="1:25" ht="18" customHeight="1" x14ac:dyDescent="0.25">
      <c r="A20" s="7">
        <f t="shared" si="8"/>
        <v>15</v>
      </c>
      <c r="B20" s="8" t="s">
        <v>45</v>
      </c>
      <c r="C20" s="7">
        <v>1</v>
      </c>
      <c r="D20" s="9">
        <v>0.2334</v>
      </c>
      <c r="E20" s="10">
        <v>7.0000000000000007E-2</v>
      </c>
      <c r="F20" s="10">
        <v>0.09</v>
      </c>
      <c r="G20" s="10">
        <f t="shared" si="1"/>
        <v>1.999999999999999E-2</v>
      </c>
      <c r="H20" s="10">
        <v>0.35</v>
      </c>
      <c r="I20" s="10">
        <v>0.35</v>
      </c>
      <c r="J20" s="10">
        <f t="shared" si="2"/>
        <v>0</v>
      </c>
      <c r="K20" s="10">
        <v>0</v>
      </c>
      <c r="L20" s="10">
        <v>0</v>
      </c>
      <c r="M20" s="10">
        <f t="shared" si="3"/>
        <v>0</v>
      </c>
      <c r="N20" s="10"/>
      <c r="O20" s="10"/>
      <c r="P20" s="10">
        <f t="shared" si="4"/>
        <v>0</v>
      </c>
      <c r="Q20" s="10"/>
      <c r="R20" s="10"/>
      <c r="S20" s="10">
        <f t="shared" si="5"/>
        <v>0</v>
      </c>
      <c r="T20" s="10"/>
      <c r="U20" s="10"/>
      <c r="V20" s="10">
        <f t="shared" si="6"/>
        <v>0</v>
      </c>
      <c r="W20" s="10">
        <f t="shared" si="10"/>
        <v>0.35</v>
      </c>
      <c r="X20" s="10">
        <f t="shared" si="10"/>
        <v>0.35</v>
      </c>
      <c r="Y20" s="10">
        <f t="shared" si="10"/>
        <v>0</v>
      </c>
    </row>
    <row r="21" spans="1:25" s="4" customFormat="1" ht="18" customHeight="1" x14ac:dyDescent="0.25">
      <c r="A21" s="14">
        <f t="shared" si="8"/>
        <v>16</v>
      </c>
      <c r="B21" s="15" t="s">
        <v>46</v>
      </c>
      <c r="C21" s="14">
        <f>SUM(C15:C20)</f>
        <v>1656</v>
      </c>
      <c r="D21" s="17"/>
      <c r="E21" s="18">
        <f>SUM(E15:E20)</f>
        <v>50.389999999999993</v>
      </c>
      <c r="F21" s="18">
        <f t="shared" ref="F21:Y21" si="11">SUM(F15:F20)</f>
        <v>49.35</v>
      </c>
      <c r="G21" s="18">
        <f t="shared" si="11"/>
        <v>-1.0399999999999949</v>
      </c>
      <c r="H21" s="18">
        <f t="shared" si="11"/>
        <v>109.55833333333332</v>
      </c>
      <c r="I21" s="18">
        <f t="shared" si="11"/>
        <v>109.56</v>
      </c>
      <c r="J21" s="18">
        <f t="shared" si="11"/>
        <v>1.6666666666704799E-3</v>
      </c>
      <c r="K21" s="18">
        <f t="shared" si="11"/>
        <v>0</v>
      </c>
      <c r="L21" s="18">
        <f t="shared" si="11"/>
        <v>0</v>
      </c>
      <c r="M21" s="18">
        <f t="shared" si="11"/>
        <v>0</v>
      </c>
      <c r="N21" s="18">
        <f t="shared" si="11"/>
        <v>0</v>
      </c>
      <c r="O21" s="18">
        <f t="shared" si="11"/>
        <v>0</v>
      </c>
      <c r="P21" s="18">
        <f t="shared" si="11"/>
        <v>0</v>
      </c>
      <c r="Q21" s="18">
        <f t="shared" si="11"/>
        <v>0</v>
      </c>
      <c r="R21" s="18">
        <f t="shared" si="11"/>
        <v>0</v>
      </c>
      <c r="S21" s="18">
        <f t="shared" si="11"/>
        <v>0</v>
      </c>
      <c r="T21" s="18">
        <f t="shared" si="11"/>
        <v>0</v>
      </c>
      <c r="U21" s="18">
        <f t="shared" si="11"/>
        <v>0</v>
      </c>
      <c r="V21" s="18">
        <f t="shared" si="11"/>
        <v>0</v>
      </c>
      <c r="W21" s="18">
        <f t="shared" si="11"/>
        <v>109.55833333333332</v>
      </c>
      <c r="X21" s="18">
        <f t="shared" si="11"/>
        <v>109.56</v>
      </c>
      <c r="Y21" s="18">
        <f t="shared" si="11"/>
        <v>1.6666666666704799E-3</v>
      </c>
    </row>
    <row r="22" spans="1:25" ht="18" customHeight="1" x14ac:dyDescent="0.25">
      <c r="A22" s="7">
        <f t="shared" si="8"/>
        <v>17</v>
      </c>
      <c r="B22" s="8" t="s">
        <v>47</v>
      </c>
      <c r="C22" s="7">
        <v>141.6</v>
      </c>
      <c r="D22" s="9">
        <v>0.2334</v>
      </c>
      <c r="E22" s="10">
        <v>8.83</v>
      </c>
      <c r="F22" s="10">
        <v>8.4700000000000006</v>
      </c>
      <c r="G22" s="10">
        <f t="shared" si="1"/>
        <v>-0.35999999999999943</v>
      </c>
      <c r="H22" s="10">
        <v>12.6</v>
      </c>
      <c r="I22" s="10">
        <v>12.6</v>
      </c>
      <c r="J22" s="10">
        <f t="shared" si="2"/>
        <v>0</v>
      </c>
      <c r="K22" s="10">
        <v>0</v>
      </c>
      <c r="L22" s="10">
        <v>0</v>
      </c>
      <c r="M22" s="10">
        <f t="shared" si="3"/>
        <v>0</v>
      </c>
      <c r="N22" s="10"/>
      <c r="O22" s="10"/>
      <c r="P22" s="10">
        <f t="shared" si="4"/>
        <v>0</v>
      </c>
      <c r="Q22" s="10"/>
      <c r="R22" s="10"/>
      <c r="S22" s="10">
        <f t="shared" si="5"/>
        <v>0</v>
      </c>
      <c r="T22" s="10"/>
      <c r="U22" s="10"/>
      <c r="V22" s="10">
        <f t="shared" si="6"/>
        <v>0</v>
      </c>
      <c r="W22" s="10">
        <f t="shared" ref="W22:Y22" si="12">H22+K22+N22+Q22+T22</f>
        <v>12.6</v>
      </c>
      <c r="X22" s="10">
        <f t="shared" si="12"/>
        <v>12.6</v>
      </c>
      <c r="Y22" s="10">
        <f t="shared" si="12"/>
        <v>0</v>
      </c>
    </row>
    <row r="23" spans="1:25" s="4" customFormat="1" ht="18" customHeight="1" x14ac:dyDescent="0.25">
      <c r="A23" s="14">
        <f t="shared" si="8"/>
        <v>18</v>
      </c>
      <c r="B23" s="15" t="s">
        <v>48</v>
      </c>
      <c r="C23" s="14">
        <f>C22+C21+C14</f>
        <v>5207.6000000000004</v>
      </c>
      <c r="D23" s="17"/>
      <c r="E23" s="18">
        <f>E22+E21+E14</f>
        <v>504.82999999999993</v>
      </c>
      <c r="F23" s="18">
        <f t="shared" ref="F23:Y23" si="13">F22+F21+F14</f>
        <v>432.65999999999997</v>
      </c>
      <c r="G23" s="18">
        <f t="shared" si="13"/>
        <v>-72.170000000000016</v>
      </c>
      <c r="H23" s="18">
        <f t="shared" si="13"/>
        <v>599.93333333333362</v>
      </c>
      <c r="I23" s="18">
        <f t="shared" si="13"/>
        <v>599.95000000000005</v>
      </c>
      <c r="J23" s="18">
        <f t="shared" si="13"/>
        <v>1.6666666666379726E-2</v>
      </c>
      <c r="K23" s="18">
        <f t="shared" si="13"/>
        <v>1568.5342000000001</v>
      </c>
      <c r="L23" s="18">
        <f t="shared" si="13"/>
        <v>1321.42</v>
      </c>
      <c r="M23" s="18">
        <f t="shared" si="13"/>
        <v>-247.11419999999998</v>
      </c>
      <c r="N23" s="18">
        <f t="shared" si="13"/>
        <v>0</v>
      </c>
      <c r="O23" s="18">
        <f t="shared" si="13"/>
        <v>0</v>
      </c>
      <c r="P23" s="18">
        <f t="shared" si="13"/>
        <v>0</v>
      </c>
      <c r="Q23" s="18">
        <f t="shared" si="13"/>
        <v>0</v>
      </c>
      <c r="R23" s="18">
        <f t="shared" si="13"/>
        <v>0</v>
      </c>
      <c r="S23" s="18">
        <f t="shared" si="13"/>
        <v>0</v>
      </c>
      <c r="T23" s="18">
        <f t="shared" si="13"/>
        <v>0</v>
      </c>
      <c r="U23" s="18">
        <f t="shared" si="13"/>
        <v>0</v>
      </c>
      <c r="V23" s="18">
        <f t="shared" si="13"/>
        <v>0</v>
      </c>
      <c r="W23" s="18">
        <f t="shared" si="13"/>
        <v>2168.4675333333334</v>
      </c>
      <c r="X23" s="18">
        <f t="shared" si="13"/>
        <v>1921.3700000000001</v>
      </c>
      <c r="Y23" s="18">
        <f t="shared" si="13"/>
        <v>-247.09753333333362</v>
      </c>
    </row>
    <row r="24" spans="1:25" ht="18" customHeight="1" x14ac:dyDescent="0.25">
      <c r="A24" s="7">
        <f t="shared" si="8"/>
        <v>19</v>
      </c>
      <c r="B24" s="8" t="s">
        <v>49</v>
      </c>
      <c r="C24" s="7">
        <v>2100</v>
      </c>
      <c r="D24" s="11">
        <v>3.2000000000000001E-2</v>
      </c>
      <c r="E24" s="10">
        <v>27.77</v>
      </c>
      <c r="F24" s="10">
        <v>27.6</v>
      </c>
      <c r="G24" s="10">
        <f t="shared" si="1"/>
        <v>-0.16999999999999815</v>
      </c>
      <c r="H24" s="10">
        <v>27.025000000000002</v>
      </c>
      <c r="I24" s="10">
        <v>41.93</v>
      </c>
      <c r="J24" s="10">
        <f t="shared" si="2"/>
        <v>14.904999999999998</v>
      </c>
      <c r="K24" s="10">
        <v>72.757400000000004</v>
      </c>
      <c r="L24" s="12">
        <v>92.59</v>
      </c>
      <c r="M24" s="10">
        <f t="shared" si="3"/>
        <v>19.832599999999999</v>
      </c>
      <c r="N24" s="10"/>
      <c r="O24" s="10"/>
      <c r="P24" s="10">
        <f t="shared" si="4"/>
        <v>0</v>
      </c>
      <c r="Q24" s="10"/>
      <c r="R24" s="10"/>
      <c r="S24" s="10">
        <f t="shared" si="5"/>
        <v>0</v>
      </c>
      <c r="T24" s="10"/>
      <c r="U24" s="10"/>
      <c r="V24" s="10">
        <f t="shared" si="6"/>
        <v>0</v>
      </c>
      <c r="W24" s="10">
        <f t="shared" ref="W24:Y40" si="14">H24+K24+N24+Q24+T24</f>
        <v>99.78240000000001</v>
      </c>
      <c r="X24" s="10">
        <f t="shared" si="14"/>
        <v>134.52000000000001</v>
      </c>
      <c r="Y24" s="10">
        <f t="shared" si="14"/>
        <v>34.7376</v>
      </c>
    </row>
    <row r="25" spans="1:25" ht="18" customHeight="1" x14ac:dyDescent="0.25">
      <c r="A25" s="7">
        <f t="shared" si="8"/>
        <v>20</v>
      </c>
      <c r="B25" s="8" t="s">
        <v>50</v>
      </c>
      <c r="C25" s="7">
        <v>1000</v>
      </c>
      <c r="D25" s="11">
        <v>0.1076</v>
      </c>
      <c r="E25" s="10">
        <v>65.69</v>
      </c>
      <c r="F25" s="10">
        <v>58.1</v>
      </c>
      <c r="G25" s="10">
        <f t="shared" si="1"/>
        <v>-7.5899999999999963</v>
      </c>
      <c r="H25" s="10">
        <v>59.283333333333339</v>
      </c>
      <c r="I25" s="10">
        <v>60.4</v>
      </c>
      <c r="J25" s="10">
        <f t="shared" si="2"/>
        <v>1.11666666666666</v>
      </c>
      <c r="K25" s="10">
        <v>197.07</v>
      </c>
      <c r="L25" s="12">
        <v>232.46</v>
      </c>
      <c r="M25" s="10">
        <f t="shared" si="3"/>
        <v>35.390000000000015</v>
      </c>
      <c r="N25" s="10"/>
      <c r="O25" s="10"/>
      <c r="P25" s="10">
        <f t="shared" si="4"/>
        <v>0</v>
      </c>
      <c r="Q25" s="10"/>
      <c r="R25" s="10"/>
      <c r="S25" s="10">
        <f t="shared" si="5"/>
        <v>0</v>
      </c>
      <c r="T25" s="10"/>
      <c r="U25" s="10"/>
      <c r="V25" s="10">
        <f t="shared" si="6"/>
        <v>0</v>
      </c>
      <c r="W25" s="10">
        <f t="shared" si="14"/>
        <v>256.35333333333335</v>
      </c>
      <c r="X25" s="10">
        <f t="shared" si="14"/>
        <v>292.86</v>
      </c>
      <c r="Y25" s="10">
        <f t="shared" si="14"/>
        <v>36.506666666666675</v>
      </c>
    </row>
    <row r="26" spans="1:25" ht="18" customHeight="1" x14ac:dyDescent="0.25">
      <c r="A26" s="7">
        <f t="shared" si="8"/>
        <v>21</v>
      </c>
      <c r="B26" s="8" t="s">
        <v>51</v>
      </c>
      <c r="C26" s="7">
        <v>1000</v>
      </c>
      <c r="D26" s="11">
        <v>4.9000000000000002E-2</v>
      </c>
      <c r="E26" s="10">
        <v>29.74</v>
      </c>
      <c r="F26" s="10">
        <v>30.24</v>
      </c>
      <c r="G26" s="10">
        <f t="shared" si="1"/>
        <v>0.5</v>
      </c>
      <c r="H26" s="10">
        <v>42.325000000000003</v>
      </c>
      <c r="I26" s="10">
        <v>41.51</v>
      </c>
      <c r="J26" s="10">
        <f t="shared" si="2"/>
        <v>-0.81500000000000483</v>
      </c>
      <c r="K26" s="10">
        <v>89.517399999999995</v>
      </c>
      <c r="L26" s="12">
        <v>117.7</v>
      </c>
      <c r="M26" s="10">
        <f t="shared" si="3"/>
        <v>28.182600000000008</v>
      </c>
      <c r="N26" s="10"/>
      <c r="O26" s="10"/>
      <c r="P26" s="10">
        <f t="shared" si="4"/>
        <v>0</v>
      </c>
      <c r="Q26" s="10"/>
      <c r="R26" s="10"/>
      <c r="S26" s="10">
        <f t="shared" si="5"/>
        <v>0</v>
      </c>
      <c r="T26" s="10"/>
      <c r="U26" s="10"/>
      <c r="V26" s="10">
        <f t="shared" si="6"/>
        <v>0</v>
      </c>
      <c r="W26" s="10">
        <f t="shared" si="14"/>
        <v>131.8424</v>
      </c>
      <c r="X26" s="10">
        <f t="shared" si="14"/>
        <v>159.21</v>
      </c>
      <c r="Y26" s="10">
        <f t="shared" si="14"/>
        <v>27.367600000000003</v>
      </c>
    </row>
    <row r="27" spans="1:25" ht="18" customHeight="1" x14ac:dyDescent="0.25">
      <c r="A27" s="7">
        <f t="shared" si="8"/>
        <v>22</v>
      </c>
      <c r="B27" s="8" t="s">
        <v>52</v>
      </c>
      <c r="C27" s="7">
        <v>2000</v>
      </c>
      <c r="D27" s="11">
        <v>2.1000000000000001E-2</v>
      </c>
      <c r="E27" s="10">
        <v>25.44</v>
      </c>
      <c r="F27" s="10">
        <v>24.1</v>
      </c>
      <c r="G27" s="10">
        <f t="shared" si="1"/>
        <v>-1.3399999999999999</v>
      </c>
      <c r="H27" s="10">
        <v>17.066666666666666</v>
      </c>
      <c r="I27" s="10">
        <v>21.92</v>
      </c>
      <c r="J27" s="10">
        <f t="shared" si="2"/>
        <v>4.8533333333333353</v>
      </c>
      <c r="K27" s="10">
        <v>44.011200000000002</v>
      </c>
      <c r="L27" s="12">
        <v>38.94</v>
      </c>
      <c r="M27" s="10">
        <f t="shared" si="3"/>
        <v>-5.0712000000000046</v>
      </c>
      <c r="N27" s="10"/>
      <c r="O27" s="10"/>
      <c r="P27" s="10">
        <f t="shared" si="4"/>
        <v>0</v>
      </c>
      <c r="Q27" s="10"/>
      <c r="R27" s="10"/>
      <c r="S27" s="10">
        <f t="shared" si="5"/>
        <v>0</v>
      </c>
      <c r="T27" s="10"/>
      <c r="U27" s="10"/>
      <c r="V27" s="10">
        <f t="shared" si="6"/>
        <v>0</v>
      </c>
      <c r="W27" s="10">
        <f t="shared" si="14"/>
        <v>61.077866666666665</v>
      </c>
      <c r="X27" s="10">
        <f t="shared" si="14"/>
        <v>60.86</v>
      </c>
      <c r="Y27" s="10">
        <f t="shared" si="14"/>
        <v>-0.21786666666666932</v>
      </c>
    </row>
    <row r="28" spans="1:25" ht="18" customHeight="1" x14ac:dyDescent="0.25">
      <c r="A28" s="7">
        <f t="shared" si="8"/>
        <v>23</v>
      </c>
      <c r="B28" s="8" t="s">
        <v>53</v>
      </c>
      <c r="C28" s="7">
        <v>500</v>
      </c>
      <c r="D28" s="11">
        <v>3.3700000000000001E-2</v>
      </c>
      <c r="E28" s="10">
        <v>9.2899999999999991</v>
      </c>
      <c r="F28" s="10">
        <v>9.98</v>
      </c>
      <c r="G28" s="10">
        <f t="shared" si="1"/>
        <v>0.69000000000000128</v>
      </c>
      <c r="H28" s="10">
        <v>7.8500000000000005</v>
      </c>
      <c r="I28" s="10">
        <v>13.13</v>
      </c>
      <c r="J28" s="10">
        <f t="shared" si="2"/>
        <v>5.28</v>
      </c>
      <c r="K28" s="10">
        <v>23.9682</v>
      </c>
      <c r="L28" s="12">
        <v>32.99</v>
      </c>
      <c r="M28" s="10">
        <f t="shared" si="3"/>
        <v>9.0218000000000025</v>
      </c>
      <c r="N28" s="10"/>
      <c r="O28" s="10"/>
      <c r="P28" s="10">
        <f t="shared" si="4"/>
        <v>0</v>
      </c>
      <c r="Q28" s="10"/>
      <c r="R28" s="10"/>
      <c r="S28" s="10">
        <f t="shared" si="5"/>
        <v>0</v>
      </c>
      <c r="T28" s="10"/>
      <c r="U28" s="10"/>
      <c r="V28" s="10">
        <f t="shared" si="6"/>
        <v>0</v>
      </c>
      <c r="W28" s="10">
        <f t="shared" si="14"/>
        <v>31.818200000000001</v>
      </c>
      <c r="X28" s="10">
        <f t="shared" si="14"/>
        <v>46.120000000000005</v>
      </c>
      <c r="Y28" s="10">
        <f t="shared" si="14"/>
        <v>14.301800000000004</v>
      </c>
    </row>
    <row r="29" spans="1:25" ht="18" customHeight="1" x14ac:dyDescent="0.25">
      <c r="A29" s="7">
        <f t="shared" si="8"/>
        <v>24</v>
      </c>
      <c r="B29" s="8" t="s">
        <v>54</v>
      </c>
      <c r="C29" s="7">
        <v>2400</v>
      </c>
      <c r="D29" s="11">
        <v>2.3800000000000002E-2</v>
      </c>
      <c r="E29" s="10">
        <v>0</v>
      </c>
      <c r="F29" s="10">
        <v>18.96</v>
      </c>
      <c r="G29" s="10">
        <f t="shared" si="1"/>
        <v>18.96</v>
      </c>
      <c r="H29" s="10">
        <v>0</v>
      </c>
      <c r="I29" s="10">
        <v>48.45</v>
      </c>
      <c r="J29" s="10">
        <f t="shared" si="2"/>
        <v>48.45</v>
      </c>
      <c r="K29" s="10">
        <v>0</v>
      </c>
      <c r="L29" s="10">
        <v>93.6</v>
      </c>
      <c r="M29" s="10">
        <f t="shared" si="3"/>
        <v>93.6</v>
      </c>
      <c r="N29" s="10"/>
      <c r="O29" s="10"/>
      <c r="P29" s="10">
        <f t="shared" si="4"/>
        <v>0</v>
      </c>
      <c r="Q29" s="10"/>
      <c r="R29" s="10"/>
      <c r="S29" s="10">
        <f t="shared" si="5"/>
        <v>0</v>
      </c>
      <c r="T29" s="10"/>
      <c r="U29" s="10"/>
      <c r="V29" s="10">
        <f t="shared" si="6"/>
        <v>0</v>
      </c>
      <c r="W29" s="10">
        <f t="shared" si="14"/>
        <v>0</v>
      </c>
      <c r="X29" s="10">
        <f t="shared" si="14"/>
        <v>142.05000000000001</v>
      </c>
      <c r="Y29" s="10">
        <f t="shared" si="14"/>
        <v>142.05000000000001</v>
      </c>
    </row>
    <row r="30" spans="1:25" ht="18" customHeight="1" x14ac:dyDescent="0.25">
      <c r="A30" s="7">
        <f t="shared" si="8"/>
        <v>25</v>
      </c>
      <c r="B30" s="8" t="s">
        <v>55</v>
      </c>
      <c r="C30" s="7">
        <v>1500</v>
      </c>
      <c r="D30" s="11">
        <v>1.34E-2</v>
      </c>
      <c r="E30" s="10">
        <v>0</v>
      </c>
      <c r="F30" s="10">
        <v>10.57</v>
      </c>
      <c r="G30" s="10">
        <f t="shared" si="1"/>
        <v>10.57</v>
      </c>
      <c r="H30" s="10">
        <v>0</v>
      </c>
      <c r="I30" s="10">
        <v>20.72</v>
      </c>
      <c r="J30" s="10">
        <f t="shared" si="2"/>
        <v>20.72</v>
      </c>
      <c r="K30" s="10">
        <v>0</v>
      </c>
      <c r="L30" s="10">
        <v>32.32</v>
      </c>
      <c r="M30" s="10">
        <f t="shared" si="3"/>
        <v>32.32</v>
      </c>
      <c r="N30" s="10"/>
      <c r="O30" s="10"/>
      <c r="P30" s="10">
        <f t="shared" si="4"/>
        <v>0</v>
      </c>
      <c r="Q30" s="10"/>
      <c r="R30" s="10"/>
      <c r="S30" s="10">
        <f t="shared" si="5"/>
        <v>0</v>
      </c>
      <c r="T30" s="10"/>
      <c r="U30" s="10"/>
      <c r="V30" s="10">
        <f t="shared" si="6"/>
        <v>0</v>
      </c>
      <c r="W30" s="10">
        <f t="shared" si="14"/>
        <v>0</v>
      </c>
      <c r="X30" s="10">
        <f t="shared" si="14"/>
        <v>53.04</v>
      </c>
      <c r="Y30" s="10">
        <f t="shared" si="14"/>
        <v>53.04</v>
      </c>
    </row>
    <row r="31" spans="1:25" ht="18" customHeight="1" x14ac:dyDescent="0.25">
      <c r="A31" s="7">
        <f t="shared" si="8"/>
        <v>26</v>
      </c>
      <c r="B31" s="8" t="s">
        <v>56</v>
      </c>
      <c r="C31" s="7">
        <v>630</v>
      </c>
      <c r="D31" s="11">
        <v>1.7299999999999999E-2</v>
      </c>
      <c r="E31" s="10">
        <v>3.76</v>
      </c>
      <c r="F31" s="10">
        <v>3.98</v>
      </c>
      <c r="G31" s="10">
        <f t="shared" si="1"/>
        <v>0.2200000000000002</v>
      </c>
      <c r="H31" s="10">
        <v>4.3250000000000002</v>
      </c>
      <c r="I31" s="10">
        <v>2.77</v>
      </c>
      <c r="J31" s="10">
        <f t="shared" si="2"/>
        <v>-1.5550000000000002</v>
      </c>
      <c r="K31" s="10">
        <v>9.8512000000000004</v>
      </c>
      <c r="L31" s="10">
        <v>10.53</v>
      </c>
      <c r="M31" s="10">
        <f t="shared" si="3"/>
        <v>0.67879999999999896</v>
      </c>
      <c r="N31" s="10"/>
      <c r="O31" s="10"/>
      <c r="P31" s="10">
        <f t="shared" si="4"/>
        <v>0</v>
      </c>
      <c r="Q31" s="10"/>
      <c r="R31" s="10"/>
      <c r="S31" s="10">
        <f t="shared" si="5"/>
        <v>0</v>
      </c>
      <c r="T31" s="10"/>
      <c r="U31" s="10"/>
      <c r="V31" s="10">
        <f t="shared" si="6"/>
        <v>0</v>
      </c>
      <c r="W31" s="10">
        <f t="shared" si="14"/>
        <v>14.176200000000001</v>
      </c>
      <c r="X31" s="10">
        <f t="shared" si="14"/>
        <v>13.299999999999999</v>
      </c>
      <c r="Y31" s="10">
        <f t="shared" si="14"/>
        <v>-0.8762000000000012</v>
      </c>
    </row>
    <row r="32" spans="1:25" ht="18" customHeight="1" x14ac:dyDescent="0.25">
      <c r="A32" s="7">
        <f t="shared" si="8"/>
        <v>27</v>
      </c>
      <c r="B32" s="8" t="s">
        <v>57</v>
      </c>
      <c r="C32" s="7">
        <v>840</v>
      </c>
      <c r="D32" s="11">
        <v>2.3800000000000002E-2</v>
      </c>
      <c r="E32" s="10">
        <v>5.21</v>
      </c>
      <c r="F32" s="10">
        <v>3.96</v>
      </c>
      <c r="G32" s="10">
        <f t="shared" si="1"/>
        <v>-1.25</v>
      </c>
      <c r="H32" s="10">
        <v>8.2083333333333321</v>
      </c>
      <c r="I32" s="10">
        <v>2.83</v>
      </c>
      <c r="J32" s="10">
        <f t="shared" si="2"/>
        <v>-5.3783333333333321</v>
      </c>
      <c r="K32" s="10">
        <v>13.7544</v>
      </c>
      <c r="L32" s="10">
        <v>10.37</v>
      </c>
      <c r="M32" s="10">
        <f t="shared" si="3"/>
        <v>-3.3844000000000012</v>
      </c>
      <c r="N32" s="10"/>
      <c r="O32" s="10"/>
      <c r="P32" s="10">
        <f t="shared" si="4"/>
        <v>0</v>
      </c>
      <c r="Q32" s="10"/>
      <c r="R32" s="10"/>
      <c r="S32" s="10">
        <f t="shared" si="5"/>
        <v>0</v>
      </c>
      <c r="T32" s="10"/>
      <c r="U32" s="10"/>
      <c r="V32" s="10">
        <f t="shared" si="6"/>
        <v>0</v>
      </c>
      <c r="W32" s="10">
        <f t="shared" si="14"/>
        <v>21.962733333333333</v>
      </c>
      <c r="X32" s="10">
        <f t="shared" si="14"/>
        <v>13.2</v>
      </c>
      <c r="Y32" s="10">
        <f t="shared" si="14"/>
        <v>-8.7627333333333333</v>
      </c>
    </row>
    <row r="33" spans="1:28" ht="18" customHeight="1" x14ac:dyDescent="0.25">
      <c r="A33" s="7">
        <f t="shared" si="8"/>
        <v>28</v>
      </c>
      <c r="B33" s="8" t="s">
        <v>58</v>
      </c>
      <c r="C33" s="7">
        <v>440</v>
      </c>
      <c r="D33" s="11">
        <v>9.5999999999999992E-3</v>
      </c>
      <c r="E33" s="10">
        <v>0.94</v>
      </c>
      <c r="F33" s="10">
        <v>1.37</v>
      </c>
      <c r="G33" s="10">
        <f t="shared" si="1"/>
        <v>0.43000000000000016</v>
      </c>
      <c r="H33" s="10">
        <v>0.5083333333333333</v>
      </c>
      <c r="I33" s="10">
        <v>0</v>
      </c>
      <c r="J33" s="10">
        <f t="shared" si="2"/>
        <v>-0.5083333333333333</v>
      </c>
      <c r="K33" s="10">
        <v>2.5568</v>
      </c>
      <c r="L33" s="10">
        <v>3.55</v>
      </c>
      <c r="M33" s="10">
        <f t="shared" si="3"/>
        <v>0.99319999999999986</v>
      </c>
      <c r="N33" s="10"/>
      <c r="O33" s="10"/>
      <c r="P33" s="10">
        <f t="shared" si="4"/>
        <v>0</v>
      </c>
      <c r="Q33" s="10"/>
      <c r="R33" s="10"/>
      <c r="S33" s="10">
        <f t="shared" si="5"/>
        <v>0</v>
      </c>
      <c r="T33" s="10"/>
      <c r="U33" s="10"/>
      <c r="V33" s="10">
        <f t="shared" si="6"/>
        <v>0</v>
      </c>
      <c r="W33" s="10">
        <f t="shared" si="14"/>
        <v>3.0651333333333333</v>
      </c>
      <c r="X33" s="10">
        <f t="shared" si="14"/>
        <v>3.55</v>
      </c>
      <c r="Y33" s="10">
        <f t="shared" si="14"/>
        <v>0.48486666666666656</v>
      </c>
    </row>
    <row r="34" spans="1:28" ht="18" customHeight="1" x14ac:dyDescent="0.25">
      <c r="A34" s="7">
        <f t="shared" si="8"/>
        <v>29</v>
      </c>
      <c r="B34" s="8" t="s">
        <v>59</v>
      </c>
      <c r="C34" s="63">
        <v>880</v>
      </c>
      <c r="D34" s="35">
        <v>3.0300000000000001E-2</v>
      </c>
      <c r="E34" s="37">
        <v>15.86</v>
      </c>
      <c r="F34" s="65">
        <v>13.39</v>
      </c>
      <c r="G34" s="36">
        <f>F34-E34</f>
        <v>-2.4699999999999989</v>
      </c>
      <c r="H34" s="37">
        <v>0.67500000000000004</v>
      </c>
      <c r="I34" s="37">
        <v>0</v>
      </c>
      <c r="J34" s="36">
        <f>I34-H34</f>
        <v>-0.67500000000000004</v>
      </c>
      <c r="K34" s="37">
        <v>58.206199999999995</v>
      </c>
      <c r="L34" s="37">
        <v>46.82</v>
      </c>
      <c r="M34" s="36">
        <f>L34-K34</f>
        <v>-11.386199999999995</v>
      </c>
      <c r="N34" s="36"/>
      <c r="O34" s="36"/>
      <c r="P34" s="36">
        <f>O34-N34</f>
        <v>0</v>
      </c>
      <c r="Q34" s="36"/>
      <c r="R34" s="36"/>
      <c r="S34" s="36">
        <f>R34-Q34</f>
        <v>0</v>
      </c>
      <c r="T34" s="36"/>
      <c r="U34" s="37"/>
      <c r="V34" s="36">
        <f>U34-T34</f>
        <v>0</v>
      </c>
      <c r="W34" s="37">
        <f t="shared" si="14"/>
        <v>58.881199999999993</v>
      </c>
      <c r="X34" s="37">
        <f t="shared" si="14"/>
        <v>46.82</v>
      </c>
      <c r="Y34" s="37">
        <f t="shared" si="14"/>
        <v>-12.061199999999996</v>
      </c>
    </row>
    <row r="35" spans="1:28" ht="18" customHeight="1" x14ac:dyDescent="0.25">
      <c r="A35" s="7">
        <f t="shared" si="8"/>
        <v>30</v>
      </c>
      <c r="B35" s="8" t="s">
        <v>60</v>
      </c>
      <c r="C35" s="64"/>
      <c r="D35" s="35"/>
      <c r="E35" s="38"/>
      <c r="F35" s="66"/>
      <c r="G35" s="36"/>
      <c r="H35" s="38"/>
      <c r="I35" s="38"/>
      <c r="J35" s="36"/>
      <c r="K35" s="38"/>
      <c r="L35" s="38"/>
      <c r="M35" s="36"/>
      <c r="N35" s="36"/>
      <c r="O35" s="36"/>
      <c r="P35" s="36"/>
      <c r="Q35" s="36"/>
      <c r="R35" s="36"/>
      <c r="S35" s="36"/>
      <c r="T35" s="36"/>
      <c r="U35" s="38"/>
      <c r="V35" s="36"/>
      <c r="W35" s="38"/>
      <c r="X35" s="38"/>
      <c r="Y35" s="38"/>
    </row>
    <row r="36" spans="1:28" ht="25.5" x14ac:dyDescent="0.25">
      <c r="A36" s="7">
        <f t="shared" si="8"/>
        <v>31</v>
      </c>
      <c r="B36" s="8" t="s">
        <v>61</v>
      </c>
      <c r="C36" s="7">
        <v>1000</v>
      </c>
      <c r="D36" s="11">
        <v>2.8299999999999999E-2</v>
      </c>
      <c r="E36" s="10">
        <v>0</v>
      </c>
      <c r="F36" s="10">
        <v>15.64</v>
      </c>
      <c r="G36" s="10">
        <f t="shared" ref="G36:G88" si="15">F36-E36</f>
        <v>15.64</v>
      </c>
      <c r="H36" s="10">
        <v>0</v>
      </c>
      <c r="I36" s="10">
        <v>26.13</v>
      </c>
      <c r="J36" s="10">
        <f t="shared" ref="J36:J88" si="16">I36-H36</f>
        <v>26.13</v>
      </c>
      <c r="K36" s="10">
        <v>0</v>
      </c>
      <c r="L36" s="10">
        <v>65.05</v>
      </c>
      <c r="M36" s="10">
        <f t="shared" ref="M36:M88" si="17">L36-K36</f>
        <v>65.05</v>
      </c>
      <c r="N36" s="10"/>
      <c r="O36" s="10"/>
      <c r="P36" s="10">
        <f t="shared" ref="P36:P88" si="18">O36-N36</f>
        <v>0</v>
      </c>
      <c r="Q36" s="10"/>
      <c r="R36" s="10"/>
      <c r="S36" s="10">
        <f t="shared" ref="S36:S88" si="19">R36-Q36</f>
        <v>0</v>
      </c>
      <c r="T36" s="10"/>
      <c r="U36" s="10"/>
      <c r="V36" s="10">
        <f t="shared" ref="V36:V88" si="20">U36-T36</f>
        <v>0</v>
      </c>
      <c r="W36" s="10">
        <f t="shared" si="14"/>
        <v>0</v>
      </c>
      <c r="X36" s="10">
        <f t="shared" si="14"/>
        <v>91.179999999999993</v>
      </c>
      <c r="Y36" s="10">
        <f t="shared" si="14"/>
        <v>91.179999999999993</v>
      </c>
    </row>
    <row r="37" spans="1:28" ht="18" customHeight="1" x14ac:dyDescent="0.25">
      <c r="A37" s="7">
        <f t="shared" si="8"/>
        <v>32</v>
      </c>
      <c r="B37" s="8" t="s">
        <v>62</v>
      </c>
      <c r="C37" s="7">
        <v>1000</v>
      </c>
      <c r="D37" s="11">
        <v>1.23E-2</v>
      </c>
      <c r="E37" s="10">
        <v>0</v>
      </c>
      <c r="F37" s="10">
        <v>2.95</v>
      </c>
      <c r="G37" s="10">
        <f t="shared" si="15"/>
        <v>2.95</v>
      </c>
      <c r="H37" s="10">
        <v>0</v>
      </c>
      <c r="I37" s="10">
        <v>12.26</v>
      </c>
      <c r="J37" s="10">
        <f t="shared" si="16"/>
        <v>12.26</v>
      </c>
      <c r="K37" s="10">
        <v>0</v>
      </c>
      <c r="L37" s="10">
        <v>6.72</v>
      </c>
      <c r="M37" s="10">
        <f t="shared" si="17"/>
        <v>6.72</v>
      </c>
      <c r="N37" s="10"/>
      <c r="O37" s="10"/>
      <c r="P37" s="10">
        <f t="shared" si="18"/>
        <v>0</v>
      </c>
      <c r="Q37" s="10"/>
      <c r="R37" s="10"/>
      <c r="S37" s="10">
        <f t="shared" si="19"/>
        <v>0</v>
      </c>
      <c r="T37" s="10"/>
      <c r="U37" s="10"/>
      <c r="V37" s="10">
        <f t="shared" si="20"/>
        <v>0</v>
      </c>
      <c r="W37" s="10">
        <f t="shared" si="14"/>
        <v>0</v>
      </c>
      <c r="X37" s="10">
        <f t="shared" si="14"/>
        <v>18.98</v>
      </c>
      <c r="Y37" s="10">
        <f t="shared" si="14"/>
        <v>18.98</v>
      </c>
    </row>
    <row r="38" spans="1:28" ht="18" customHeight="1" x14ac:dyDescent="0.25">
      <c r="A38" s="7">
        <f t="shared" si="8"/>
        <v>33</v>
      </c>
      <c r="B38" s="8" t="s">
        <v>63</v>
      </c>
      <c r="C38" s="7">
        <v>100</v>
      </c>
      <c r="D38" s="9"/>
      <c r="E38" s="10"/>
      <c r="F38" s="10">
        <v>0.33</v>
      </c>
      <c r="G38" s="10">
        <f t="shared" si="15"/>
        <v>0.33</v>
      </c>
      <c r="H38" s="10">
        <v>0</v>
      </c>
      <c r="I38" s="10">
        <v>0.3</v>
      </c>
      <c r="J38" s="10">
        <f t="shared" si="16"/>
        <v>0.3</v>
      </c>
      <c r="K38" s="10"/>
      <c r="L38" s="10">
        <v>0.81</v>
      </c>
      <c r="M38" s="10">
        <f t="shared" si="17"/>
        <v>0.81</v>
      </c>
      <c r="N38" s="10"/>
      <c r="O38" s="10"/>
      <c r="P38" s="10">
        <f t="shared" si="18"/>
        <v>0</v>
      </c>
      <c r="Q38" s="10"/>
      <c r="R38" s="10"/>
      <c r="S38" s="10">
        <f t="shared" si="19"/>
        <v>0</v>
      </c>
      <c r="T38" s="10"/>
      <c r="U38" s="10"/>
      <c r="V38" s="10">
        <f t="shared" si="20"/>
        <v>0</v>
      </c>
      <c r="W38" s="10">
        <f t="shared" si="14"/>
        <v>0</v>
      </c>
      <c r="X38" s="10">
        <f t="shared" si="14"/>
        <v>1.1100000000000001</v>
      </c>
      <c r="Y38" s="10">
        <f t="shared" si="14"/>
        <v>1.1100000000000001</v>
      </c>
    </row>
    <row r="39" spans="1:28" ht="18" customHeight="1" x14ac:dyDescent="0.25">
      <c r="A39" s="7">
        <f t="shared" si="8"/>
        <v>34</v>
      </c>
      <c r="B39" s="8" t="s">
        <v>64</v>
      </c>
      <c r="C39" s="7"/>
      <c r="D39" s="9"/>
      <c r="E39" s="10"/>
      <c r="F39" s="10">
        <v>0.16</v>
      </c>
      <c r="G39" s="10">
        <f t="shared" si="15"/>
        <v>0.16</v>
      </c>
      <c r="H39" s="10">
        <v>0</v>
      </c>
      <c r="I39" s="10">
        <v>0.38</v>
      </c>
      <c r="J39" s="10">
        <f t="shared" si="16"/>
        <v>0.38</v>
      </c>
      <c r="K39" s="10"/>
      <c r="L39" s="10">
        <v>0.42</v>
      </c>
      <c r="M39" s="10">
        <f t="shared" si="17"/>
        <v>0.42</v>
      </c>
      <c r="N39" s="10"/>
      <c r="O39" s="10"/>
      <c r="P39" s="10">
        <f t="shared" si="18"/>
        <v>0</v>
      </c>
      <c r="Q39" s="10"/>
      <c r="R39" s="10"/>
      <c r="S39" s="10">
        <f t="shared" si="19"/>
        <v>0</v>
      </c>
      <c r="T39" s="10"/>
      <c r="U39" s="10"/>
      <c r="V39" s="10">
        <f t="shared" si="20"/>
        <v>0</v>
      </c>
      <c r="W39" s="10">
        <f t="shared" si="14"/>
        <v>0</v>
      </c>
      <c r="X39" s="10">
        <f t="shared" si="14"/>
        <v>0.8</v>
      </c>
      <c r="Y39" s="10">
        <f t="shared" si="14"/>
        <v>0.8</v>
      </c>
    </row>
    <row r="40" spans="1:28" ht="18" customHeight="1" x14ac:dyDescent="0.25">
      <c r="A40" s="7">
        <f t="shared" si="8"/>
        <v>35</v>
      </c>
      <c r="B40" s="8" t="s">
        <v>65</v>
      </c>
      <c r="C40" s="7"/>
      <c r="D40" s="9"/>
      <c r="E40" s="10"/>
      <c r="F40" s="10">
        <v>0.28000000000000003</v>
      </c>
      <c r="G40" s="10">
        <f t="shared" si="15"/>
        <v>0.28000000000000003</v>
      </c>
      <c r="H40" s="10">
        <v>0</v>
      </c>
      <c r="I40" s="10">
        <v>0</v>
      </c>
      <c r="J40" s="10">
        <f t="shared" si="16"/>
        <v>0</v>
      </c>
      <c r="K40" s="10"/>
      <c r="L40" s="10">
        <v>1.25</v>
      </c>
      <c r="M40" s="10">
        <f t="shared" si="17"/>
        <v>1.25</v>
      </c>
      <c r="N40" s="10"/>
      <c r="O40" s="10"/>
      <c r="P40" s="10">
        <f t="shared" si="18"/>
        <v>0</v>
      </c>
      <c r="Q40" s="10"/>
      <c r="R40" s="10"/>
      <c r="S40" s="10">
        <f t="shared" si="19"/>
        <v>0</v>
      </c>
      <c r="T40" s="10"/>
      <c r="U40" s="10"/>
      <c r="V40" s="10">
        <f t="shared" si="20"/>
        <v>0</v>
      </c>
      <c r="W40" s="10">
        <f t="shared" si="14"/>
        <v>0</v>
      </c>
      <c r="X40" s="10">
        <f t="shared" si="14"/>
        <v>1.25</v>
      </c>
      <c r="Y40" s="10">
        <f t="shared" si="14"/>
        <v>1.25</v>
      </c>
    </row>
    <row r="41" spans="1:28" s="4" customFormat="1" ht="18" customHeight="1" x14ac:dyDescent="0.25">
      <c r="A41" s="14">
        <f t="shared" si="8"/>
        <v>36</v>
      </c>
      <c r="B41" s="15" t="s">
        <v>66</v>
      </c>
      <c r="C41" s="14">
        <f>SUM(C24:C40)</f>
        <v>15390</v>
      </c>
      <c r="D41" s="16"/>
      <c r="E41" s="18">
        <f t="shared" ref="E41:Y41" si="21">SUM(E24:E40)</f>
        <v>183.7</v>
      </c>
      <c r="F41" s="18">
        <f t="shared" ref="F41" si="22">SUM(F24:F40)</f>
        <v>221.60999999999999</v>
      </c>
      <c r="G41" s="18">
        <f t="shared" ref="G41" si="23">SUM(G24:G40)</f>
        <v>37.910000000000011</v>
      </c>
      <c r="H41" s="18">
        <f t="shared" ref="H41" si="24">SUM(H24:H40)</f>
        <v>167.26666666666665</v>
      </c>
      <c r="I41" s="18">
        <f t="shared" ref="I41" si="25">SUM(I24:I40)</f>
        <v>292.73</v>
      </c>
      <c r="J41" s="18">
        <f t="shared" ref="J41" si="26">SUM(J24:J40)</f>
        <v>125.46333333333331</v>
      </c>
      <c r="K41" s="18">
        <f t="shared" ref="K41" si="27">SUM(K24:K40)</f>
        <v>511.69280000000003</v>
      </c>
      <c r="L41" s="18">
        <f t="shared" ref="L41" si="28">SUM(L24:L40)</f>
        <v>786.11999999999989</v>
      </c>
      <c r="M41" s="18">
        <f t="shared" ref="M41:O41" si="29">SUM(M24:M40)</f>
        <v>274.42720000000003</v>
      </c>
      <c r="N41" s="18">
        <f t="shared" si="29"/>
        <v>0</v>
      </c>
      <c r="O41" s="18">
        <f t="shared" si="29"/>
        <v>0</v>
      </c>
      <c r="P41" s="18">
        <f t="shared" si="21"/>
        <v>0</v>
      </c>
      <c r="Q41" s="18">
        <f t="shared" si="21"/>
        <v>0</v>
      </c>
      <c r="R41" s="18">
        <f t="shared" si="21"/>
        <v>0</v>
      </c>
      <c r="S41" s="18">
        <f t="shared" si="21"/>
        <v>0</v>
      </c>
      <c r="T41" s="18">
        <f t="shared" si="21"/>
        <v>0</v>
      </c>
      <c r="U41" s="18">
        <f t="shared" si="21"/>
        <v>0</v>
      </c>
      <c r="V41" s="18">
        <f t="shared" si="21"/>
        <v>0</v>
      </c>
      <c r="W41" s="18">
        <f t="shared" si="21"/>
        <v>678.95946666666669</v>
      </c>
      <c r="X41" s="18">
        <f t="shared" si="21"/>
        <v>1078.8499999999999</v>
      </c>
      <c r="Y41" s="18">
        <f t="shared" si="21"/>
        <v>399.89053333333345</v>
      </c>
    </row>
    <row r="42" spans="1:28" s="4" customFormat="1" ht="18" customHeight="1" x14ac:dyDescent="0.25">
      <c r="A42" s="14">
        <f t="shared" si="8"/>
        <v>37</v>
      </c>
      <c r="B42" s="15" t="s">
        <v>67</v>
      </c>
      <c r="C42" s="14" t="s">
        <v>68</v>
      </c>
      <c r="D42" s="16"/>
      <c r="E42" s="18">
        <v>6.19</v>
      </c>
      <c r="F42" s="18">
        <v>4.3600000000000003</v>
      </c>
      <c r="G42" s="18">
        <f t="shared" si="15"/>
        <v>-1.83</v>
      </c>
      <c r="H42" s="18">
        <v>9.9666666666666668</v>
      </c>
      <c r="I42" s="18">
        <v>7.13</v>
      </c>
      <c r="J42" s="18">
        <f t="shared" si="16"/>
        <v>-2.8366666666666669</v>
      </c>
      <c r="K42" s="18">
        <v>17.827200000000001</v>
      </c>
      <c r="L42" s="18">
        <v>14.41</v>
      </c>
      <c r="M42" s="18">
        <f t="shared" si="17"/>
        <v>-3.4172000000000011</v>
      </c>
      <c r="N42" s="18"/>
      <c r="O42" s="18"/>
      <c r="P42" s="18">
        <f t="shared" si="18"/>
        <v>0</v>
      </c>
      <c r="Q42" s="18"/>
      <c r="R42" s="18"/>
      <c r="S42" s="18">
        <f t="shared" si="19"/>
        <v>0</v>
      </c>
      <c r="T42" s="18"/>
      <c r="U42" s="18"/>
      <c r="V42" s="18">
        <f t="shared" si="20"/>
        <v>0</v>
      </c>
      <c r="W42" s="18">
        <f t="shared" ref="W42" si="30">H42+K42+N42+Q42+T42</f>
        <v>27.793866666666666</v>
      </c>
      <c r="X42" s="18">
        <f t="shared" ref="X42" si="31">I42+L42+O42+R42+U42</f>
        <v>21.54</v>
      </c>
      <c r="Y42" s="18">
        <f t="shared" ref="Y42" si="32">J42+M42+P42+S42+V42</f>
        <v>-6.253866666666668</v>
      </c>
    </row>
    <row r="43" spans="1:28" ht="18" customHeight="1" x14ac:dyDescent="0.25">
      <c r="A43" s="7">
        <f t="shared" si="8"/>
        <v>38</v>
      </c>
      <c r="B43" s="8" t="s">
        <v>69</v>
      </c>
      <c r="C43" s="7">
        <v>3766.6</v>
      </c>
      <c r="D43" s="11">
        <v>0.2334</v>
      </c>
      <c r="E43" s="10">
        <v>0</v>
      </c>
      <c r="F43" s="10">
        <v>66.98</v>
      </c>
      <c r="G43" s="10">
        <f t="shared" si="15"/>
        <v>66.98</v>
      </c>
      <c r="H43" s="10">
        <v>0</v>
      </c>
      <c r="I43" s="10">
        <v>0</v>
      </c>
      <c r="J43" s="10">
        <f t="shared" si="16"/>
        <v>0</v>
      </c>
      <c r="K43" s="10">
        <v>0</v>
      </c>
      <c r="L43" s="10">
        <v>317.25</v>
      </c>
      <c r="M43" s="10">
        <f t="shared" si="17"/>
        <v>317.25</v>
      </c>
      <c r="N43" s="10"/>
      <c r="O43" s="10"/>
      <c r="P43" s="10">
        <f t="shared" si="18"/>
        <v>0</v>
      </c>
      <c r="Q43" s="10"/>
      <c r="R43" s="10"/>
      <c r="S43" s="10">
        <f t="shared" si="19"/>
        <v>0</v>
      </c>
      <c r="T43" s="10"/>
      <c r="U43" s="10"/>
      <c r="V43" s="10">
        <f t="shared" si="20"/>
        <v>0</v>
      </c>
      <c r="W43" s="10">
        <f t="shared" ref="W43:Y47" si="33">H43+K43+N43+Q43+T43</f>
        <v>0</v>
      </c>
      <c r="X43" s="10">
        <f t="shared" si="33"/>
        <v>317.25</v>
      </c>
      <c r="Y43" s="10">
        <f t="shared" si="33"/>
        <v>317.25</v>
      </c>
    </row>
    <row r="44" spans="1:28" ht="18" customHeight="1" x14ac:dyDescent="0.25">
      <c r="A44" s="7">
        <f t="shared" si="8"/>
        <v>39</v>
      </c>
      <c r="B44" s="8" t="s">
        <v>70</v>
      </c>
      <c r="C44" s="7">
        <v>309.66000000000003</v>
      </c>
      <c r="D44" s="11">
        <v>0.2334</v>
      </c>
      <c r="E44" s="10">
        <v>15.25</v>
      </c>
      <c r="F44" s="10">
        <v>6.94</v>
      </c>
      <c r="G44" s="10">
        <f t="shared" si="15"/>
        <v>-8.3099999999999987</v>
      </c>
      <c r="H44" s="10">
        <v>0</v>
      </c>
      <c r="I44" s="10">
        <v>1.18</v>
      </c>
      <c r="J44" s="10">
        <f t="shared" si="16"/>
        <v>1.18</v>
      </c>
      <c r="K44" s="10">
        <v>86.162500000000009</v>
      </c>
      <c r="L44" s="10">
        <v>35.450000000000003</v>
      </c>
      <c r="M44" s="10">
        <f t="shared" si="17"/>
        <v>-50.712500000000006</v>
      </c>
      <c r="N44" s="10"/>
      <c r="O44" s="10"/>
      <c r="P44" s="10">
        <f t="shared" si="18"/>
        <v>0</v>
      </c>
      <c r="Q44" s="10"/>
      <c r="R44" s="10"/>
      <c r="S44" s="10">
        <f t="shared" si="19"/>
        <v>0</v>
      </c>
      <c r="T44" s="10"/>
      <c r="U44" s="10"/>
      <c r="V44" s="10">
        <f t="shared" si="20"/>
        <v>0</v>
      </c>
      <c r="W44" s="10">
        <f t="shared" si="33"/>
        <v>86.162500000000009</v>
      </c>
      <c r="X44" s="10">
        <f t="shared" si="33"/>
        <v>36.630000000000003</v>
      </c>
      <c r="Y44" s="10">
        <f t="shared" si="33"/>
        <v>-49.532500000000006</v>
      </c>
    </row>
    <row r="45" spans="1:28" ht="18" customHeight="1" x14ac:dyDescent="0.25">
      <c r="A45" s="7">
        <f t="shared" si="8"/>
        <v>40</v>
      </c>
      <c r="B45" s="8" t="s">
        <v>71</v>
      </c>
      <c r="C45" s="7">
        <v>2466.4299999999998</v>
      </c>
      <c r="D45" s="11">
        <v>0.2334</v>
      </c>
      <c r="E45" s="10">
        <v>3.12</v>
      </c>
      <c r="F45" s="10">
        <v>84.05</v>
      </c>
      <c r="G45" s="10">
        <f t="shared" si="15"/>
        <v>80.929999999999993</v>
      </c>
      <c r="H45" s="10">
        <v>0</v>
      </c>
      <c r="I45" s="10">
        <v>0</v>
      </c>
      <c r="J45" s="10">
        <f t="shared" si="16"/>
        <v>0</v>
      </c>
      <c r="K45" s="10">
        <v>14.040000000000001</v>
      </c>
      <c r="L45" s="10">
        <v>350.43</v>
      </c>
      <c r="M45" s="10">
        <f t="shared" si="17"/>
        <v>336.39</v>
      </c>
      <c r="N45" s="10"/>
      <c r="O45" s="10"/>
      <c r="P45" s="10">
        <f t="shared" si="18"/>
        <v>0</v>
      </c>
      <c r="Q45" s="10"/>
      <c r="R45" s="10"/>
      <c r="S45" s="10">
        <f t="shared" si="19"/>
        <v>0</v>
      </c>
      <c r="T45" s="10"/>
      <c r="U45" s="10"/>
      <c r="V45" s="10">
        <f t="shared" si="20"/>
        <v>0</v>
      </c>
      <c r="W45" s="10">
        <f t="shared" si="33"/>
        <v>14.040000000000001</v>
      </c>
      <c r="X45" s="10">
        <f t="shared" si="33"/>
        <v>350.43</v>
      </c>
      <c r="Y45" s="10">
        <f t="shared" si="33"/>
        <v>336.39</v>
      </c>
    </row>
    <row r="46" spans="1:28" ht="18" customHeight="1" x14ac:dyDescent="0.25">
      <c r="A46" s="7">
        <f t="shared" si="8"/>
        <v>41</v>
      </c>
      <c r="B46" s="8" t="s">
        <v>72</v>
      </c>
      <c r="C46" s="7">
        <v>39</v>
      </c>
      <c r="D46" s="11">
        <v>0.2334</v>
      </c>
      <c r="E46" s="10">
        <v>0</v>
      </c>
      <c r="F46" s="10">
        <v>0.12</v>
      </c>
      <c r="G46" s="10">
        <f t="shared" si="15"/>
        <v>0.12</v>
      </c>
      <c r="H46" s="10">
        <v>0</v>
      </c>
      <c r="I46" s="10">
        <v>0</v>
      </c>
      <c r="J46" s="10">
        <f t="shared" si="16"/>
        <v>0</v>
      </c>
      <c r="K46" s="10">
        <v>0</v>
      </c>
      <c r="L46" s="10">
        <v>1.19</v>
      </c>
      <c r="M46" s="10">
        <f t="shared" si="17"/>
        <v>1.19</v>
      </c>
      <c r="N46" s="10"/>
      <c r="O46" s="10"/>
      <c r="P46" s="10">
        <f t="shared" si="18"/>
        <v>0</v>
      </c>
      <c r="Q46" s="10"/>
      <c r="R46" s="10"/>
      <c r="S46" s="10">
        <f t="shared" si="19"/>
        <v>0</v>
      </c>
      <c r="T46" s="10"/>
      <c r="U46" s="10"/>
      <c r="V46" s="10">
        <f t="shared" si="20"/>
        <v>0</v>
      </c>
      <c r="W46" s="10">
        <f t="shared" si="33"/>
        <v>0</v>
      </c>
      <c r="X46" s="10">
        <f t="shared" si="33"/>
        <v>1.19</v>
      </c>
      <c r="Y46" s="10">
        <f t="shared" si="33"/>
        <v>1.19</v>
      </c>
    </row>
    <row r="47" spans="1:28" ht="18" customHeight="1" x14ac:dyDescent="0.25">
      <c r="A47" s="7">
        <f t="shared" si="8"/>
        <v>42</v>
      </c>
      <c r="B47" s="8" t="s">
        <v>73</v>
      </c>
      <c r="C47" s="7">
        <v>1250</v>
      </c>
      <c r="D47" s="11">
        <v>0.2334</v>
      </c>
      <c r="E47" s="10">
        <v>0</v>
      </c>
      <c r="F47" s="10">
        <v>49.28</v>
      </c>
      <c r="G47" s="10">
        <f t="shared" si="15"/>
        <v>49.28</v>
      </c>
      <c r="H47" s="10">
        <v>0</v>
      </c>
      <c r="I47" s="10">
        <v>0</v>
      </c>
      <c r="J47" s="10">
        <f t="shared" si="16"/>
        <v>0</v>
      </c>
      <c r="K47" s="10">
        <v>0</v>
      </c>
      <c r="L47" s="10">
        <v>221.46</v>
      </c>
      <c r="M47" s="10">
        <f t="shared" si="17"/>
        <v>221.46</v>
      </c>
      <c r="N47" s="10"/>
      <c r="O47" s="10"/>
      <c r="P47" s="10">
        <f t="shared" si="18"/>
        <v>0</v>
      </c>
      <c r="Q47" s="10"/>
      <c r="R47" s="10"/>
      <c r="S47" s="10">
        <f t="shared" si="19"/>
        <v>0</v>
      </c>
      <c r="T47" s="10"/>
      <c r="U47" s="10"/>
      <c r="V47" s="10">
        <f t="shared" si="20"/>
        <v>0</v>
      </c>
      <c r="W47" s="10">
        <f t="shared" si="33"/>
        <v>0</v>
      </c>
      <c r="X47" s="10">
        <f t="shared" si="33"/>
        <v>221.46</v>
      </c>
      <c r="Y47" s="10">
        <f t="shared" si="33"/>
        <v>221.46</v>
      </c>
    </row>
    <row r="48" spans="1:28" s="4" customFormat="1" ht="18" customHeight="1" x14ac:dyDescent="0.25">
      <c r="A48" s="14">
        <f t="shared" si="8"/>
        <v>43</v>
      </c>
      <c r="B48" s="15" t="s">
        <v>74</v>
      </c>
      <c r="C48" s="14">
        <f>SUM(C43:C47)</f>
        <v>7831.69</v>
      </c>
      <c r="D48" s="16"/>
      <c r="E48" s="18">
        <f>SUM(E43:E47)</f>
        <v>18.37</v>
      </c>
      <c r="F48" s="18">
        <f t="shared" ref="F48:Y48" si="34">SUM(F43:F47)</f>
        <v>207.37</v>
      </c>
      <c r="G48" s="18">
        <f t="shared" si="34"/>
        <v>189</v>
      </c>
      <c r="H48" s="18">
        <f t="shared" si="34"/>
        <v>0</v>
      </c>
      <c r="I48" s="18">
        <f t="shared" si="34"/>
        <v>1.18</v>
      </c>
      <c r="J48" s="18">
        <f t="shared" si="34"/>
        <v>1.18</v>
      </c>
      <c r="K48" s="18">
        <f t="shared" si="34"/>
        <v>100.20250000000001</v>
      </c>
      <c r="L48" s="18">
        <f t="shared" si="34"/>
        <v>925.78000000000009</v>
      </c>
      <c r="M48" s="18">
        <f t="shared" si="34"/>
        <v>825.5775000000001</v>
      </c>
      <c r="N48" s="18">
        <f t="shared" si="34"/>
        <v>0</v>
      </c>
      <c r="O48" s="18">
        <f t="shared" si="34"/>
        <v>0</v>
      </c>
      <c r="P48" s="18">
        <f t="shared" si="34"/>
        <v>0</v>
      </c>
      <c r="Q48" s="18">
        <f t="shared" si="34"/>
        <v>0</v>
      </c>
      <c r="R48" s="18">
        <f t="shared" si="34"/>
        <v>0</v>
      </c>
      <c r="S48" s="18">
        <f t="shared" si="34"/>
        <v>0</v>
      </c>
      <c r="T48" s="18">
        <f t="shared" si="34"/>
        <v>0</v>
      </c>
      <c r="U48" s="18">
        <f t="shared" si="34"/>
        <v>0</v>
      </c>
      <c r="V48" s="18">
        <f t="shared" si="34"/>
        <v>0</v>
      </c>
      <c r="W48" s="18">
        <f t="shared" si="34"/>
        <v>100.20250000000001</v>
      </c>
      <c r="X48" s="18">
        <f t="shared" si="34"/>
        <v>926.96</v>
      </c>
      <c r="Y48" s="18">
        <f t="shared" si="34"/>
        <v>826.75750000000005</v>
      </c>
      <c r="AB48" s="4">
        <f>0.9+0.11+4.73+3.74+50.74+46.14+92.03</f>
        <v>198.39</v>
      </c>
    </row>
    <row r="49" spans="1:26" ht="18" customHeight="1" x14ac:dyDescent="0.25">
      <c r="A49" s="7">
        <f t="shared" si="8"/>
        <v>44</v>
      </c>
      <c r="B49" s="8" t="s">
        <v>75</v>
      </c>
      <c r="C49" s="7">
        <v>216</v>
      </c>
      <c r="D49" s="11">
        <v>0.2334</v>
      </c>
      <c r="E49" s="10">
        <v>10.77</v>
      </c>
      <c r="F49" s="10">
        <v>-0.12</v>
      </c>
      <c r="G49" s="10">
        <f t="shared" si="15"/>
        <v>-10.889999999999999</v>
      </c>
      <c r="H49" s="10">
        <v>4.8666666666666663</v>
      </c>
      <c r="I49" s="10">
        <v>3.01</v>
      </c>
      <c r="J49" s="10">
        <f t="shared" si="16"/>
        <v>-1.8566666666666665</v>
      </c>
      <c r="K49" s="10">
        <v>26.709599999999998</v>
      </c>
      <c r="L49" s="10">
        <v>0</v>
      </c>
      <c r="M49" s="10">
        <f t="shared" si="17"/>
        <v>-26.709599999999998</v>
      </c>
      <c r="N49" s="10"/>
      <c r="O49" s="10"/>
      <c r="P49" s="10">
        <f t="shared" si="18"/>
        <v>0</v>
      </c>
      <c r="Q49" s="10"/>
      <c r="R49" s="10"/>
      <c r="S49" s="10">
        <f t="shared" si="19"/>
        <v>0</v>
      </c>
      <c r="T49" s="10"/>
      <c r="U49" s="10"/>
      <c r="V49" s="10">
        <f t="shared" si="20"/>
        <v>0</v>
      </c>
      <c r="W49" s="10">
        <f t="shared" ref="W49:Y52" si="35">H49+K49+N49+Q49+T49</f>
        <v>31.576266666666665</v>
      </c>
      <c r="X49" s="10">
        <f t="shared" si="35"/>
        <v>3.01</v>
      </c>
      <c r="Y49" s="10">
        <f t="shared" si="35"/>
        <v>-28.566266666666664</v>
      </c>
    </row>
    <row r="50" spans="1:26" ht="25.5" x14ac:dyDescent="0.25">
      <c r="A50" s="7">
        <f t="shared" si="8"/>
        <v>45</v>
      </c>
      <c r="B50" s="8" t="s">
        <v>76</v>
      </c>
      <c r="C50" s="7">
        <v>1240</v>
      </c>
      <c r="D50" s="11">
        <v>4.3400000000000001E-2</v>
      </c>
      <c r="E50" s="10">
        <v>32.64</v>
      </c>
      <c r="F50" s="10">
        <v>37.19</v>
      </c>
      <c r="G50" s="10">
        <f t="shared" si="15"/>
        <v>4.5499999999999972</v>
      </c>
      <c r="H50" s="10">
        <v>52.583333333333336</v>
      </c>
      <c r="I50" s="10">
        <v>54.78</v>
      </c>
      <c r="J50" s="10">
        <f t="shared" si="16"/>
        <v>2.1966666666666654</v>
      </c>
      <c r="K50" s="10">
        <v>73.44</v>
      </c>
      <c r="L50" s="10">
        <v>87.44</v>
      </c>
      <c r="M50" s="10">
        <f t="shared" si="17"/>
        <v>14</v>
      </c>
      <c r="N50" s="10"/>
      <c r="O50" s="10"/>
      <c r="P50" s="10">
        <f t="shared" si="18"/>
        <v>0</v>
      </c>
      <c r="Q50" s="10"/>
      <c r="R50" s="10"/>
      <c r="S50" s="10">
        <f t="shared" si="19"/>
        <v>0</v>
      </c>
      <c r="T50" s="10"/>
      <c r="U50" s="10">
        <v>10.51</v>
      </c>
      <c r="V50" s="10">
        <f t="shared" si="20"/>
        <v>10.51</v>
      </c>
      <c r="W50" s="10">
        <f t="shared" si="35"/>
        <v>126.02333333333334</v>
      </c>
      <c r="X50" s="10">
        <f t="shared" si="35"/>
        <v>152.72999999999999</v>
      </c>
      <c r="Y50" s="10">
        <f t="shared" si="35"/>
        <v>26.706666666666663</v>
      </c>
    </row>
    <row r="51" spans="1:26" ht="18" customHeight="1" x14ac:dyDescent="0.25">
      <c r="A51" s="7">
        <f t="shared" si="8"/>
        <v>46</v>
      </c>
      <c r="B51" s="8" t="s">
        <v>77</v>
      </c>
      <c r="C51" s="7">
        <v>1600</v>
      </c>
      <c r="D51" s="11">
        <v>0.21010000000000001</v>
      </c>
      <c r="E51" s="10">
        <v>116.81</v>
      </c>
      <c r="F51" s="10">
        <v>111.92</v>
      </c>
      <c r="G51" s="10">
        <f t="shared" si="15"/>
        <v>-4.8900000000000006</v>
      </c>
      <c r="H51" s="10">
        <v>346.44166666666672</v>
      </c>
      <c r="I51" s="10">
        <v>173.995126</v>
      </c>
      <c r="J51" s="10">
        <f t="shared" si="16"/>
        <v>-172.44654066666672</v>
      </c>
      <c r="K51" s="10">
        <v>366.78340000000003</v>
      </c>
      <c r="L51" s="10">
        <v>351.64</v>
      </c>
      <c r="M51" s="10">
        <f t="shared" si="17"/>
        <v>-15.143400000000042</v>
      </c>
      <c r="N51" s="10"/>
      <c r="O51" s="10"/>
      <c r="P51" s="10">
        <f t="shared" si="18"/>
        <v>0</v>
      </c>
      <c r="Q51" s="10"/>
      <c r="R51" s="10"/>
      <c r="S51" s="10">
        <f t="shared" si="19"/>
        <v>0</v>
      </c>
      <c r="T51" s="10"/>
      <c r="U51" s="10"/>
      <c r="V51" s="10">
        <f t="shared" si="20"/>
        <v>0</v>
      </c>
      <c r="W51" s="10">
        <f t="shared" si="35"/>
        <v>713.22506666666675</v>
      </c>
      <c r="X51" s="10">
        <f t="shared" si="35"/>
        <v>525.63512600000001</v>
      </c>
      <c r="Y51" s="10">
        <f t="shared" si="35"/>
        <v>-187.58994066666676</v>
      </c>
    </row>
    <row r="52" spans="1:26" ht="18" customHeight="1" x14ac:dyDescent="0.25">
      <c r="A52" s="7">
        <f t="shared" si="8"/>
        <v>47</v>
      </c>
      <c r="B52" s="8" t="s">
        <v>78</v>
      </c>
      <c r="C52" s="7">
        <v>1040</v>
      </c>
      <c r="D52" s="11">
        <v>0.2334</v>
      </c>
      <c r="E52" s="10">
        <v>154.04400000000001</v>
      </c>
      <c r="F52" s="10">
        <v>83.53</v>
      </c>
      <c r="G52" s="10">
        <f t="shared" si="15"/>
        <v>-70.51400000000001</v>
      </c>
      <c r="H52" s="10">
        <v>149.29166666666669</v>
      </c>
      <c r="I52" s="10">
        <v>118.36</v>
      </c>
      <c r="J52" s="10">
        <f t="shared" si="16"/>
        <v>-30.931666666666686</v>
      </c>
      <c r="K52" s="10">
        <v>425.16143999999997</v>
      </c>
      <c r="L52" s="10">
        <v>263.52999999999997</v>
      </c>
      <c r="M52" s="10">
        <f t="shared" si="17"/>
        <v>-161.63144</v>
      </c>
      <c r="N52" s="10"/>
      <c r="O52" s="10"/>
      <c r="P52" s="10">
        <f t="shared" si="18"/>
        <v>0</v>
      </c>
      <c r="Q52" s="10"/>
      <c r="R52" s="10"/>
      <c r="S52" s="10">
        <f t="shared" si="19"/>
        <v>0</v>
      </c>
      <c r="T52" s="10"/>
      <c r="U52" s="10"/>
      <c r="V52" s="10">
        <f t="shared" si="20"/>
        <v>0</v>
      </c>
      <c r="W52" s="10">
        <f t="shared" si="35"/>
        <v>574.4531066666666</v>
      </c>
      <c r="X52" s="10">
        <f t="shared" si="35"/>
        <v>381.89</v>
      </c>
      <c r="Y52" s="10">
        <f t="shared" si="35"/>
        <v>-192.56310666666667</v>
      </c>
    </row>
    <row r="53" spans="1:26" s="4" customFormat="1" ht="18" customHeight="1" x14ac:dyDescent="0.25">
      <c r="A53" s="14">
        <f t="shared" si="8"/>
        <v>48</v>
      </c>
      <c r="B53" s="15" t="s">
        <v>79</v>
      </c>
      <c r="C53" s="14">
        <f>SUM(C49:C52)</f>
        <v>4096</v>
      </c>
      <c r="D53" s="16"/>
      <c r="E53" s="18">
        <f>SUM(E49:E52)</f>
        <v>314.26400000000001</v>
      </c>
      <c r="F53" s="18">
        <f t="shared" ref="F53:Y53" si="36">SUM(F49:F52)</f>
        <v>232.52</v>
      </c>
      <c r="G53" s="18">
        <f t="shared" si="36"/>
        <v>-81.744000000000014</v>
      </c>
      <c r="H53" s="18">
        <f t="shared" si="36"/>
        <v>553.18333333333339</v>
      </c>
      <c r="I53" s="18">
        <f t="shared" si="36"/>
        <v>350.145126</v>
      </c>
      <c r="J53" s="18">
        <f t="shared" si="36"/>
        <v>-203.03820733333339</v>
      </c>
      <c r="K53" s="18">
        <f t="shared" si="36"/>
        <v>892.09443999999996</v>
      </c>
      <c r="L53" s="18">
        <f t="shared" si="36"/>
        <v>702.6099999999999</v>
      </c>
      <c r="M53" s="18">
        <f t="shared" si="36"/>
        <v>-189.48444000000003</v>
      </c>
      <c r="N53" s="18">
        <f t="shared" si="36"/>
        <v>0</v>
      </c>
      <c r="O53" s="18">
        <f t="shared" si="36"/>
        <v>0</v>
      </c>
      <c r="P53" s="18">
        <f t="shared" si="36"/>
        <v>0</v>
      </c>
      <c r="Q53" s="18">
        <f t="shared" si="36"/>
        <v>0</v>
      </c>
      <c r="R53" s="18">
        <f t="shared" si="36"/>
        <v>0</v>
      </c>
      <c r="S53" s="18">
        <f t="shared" si="36"/>
        <v>0</v>
      </c>
      <c r="T53" s="18">
        <f t="shared" si="36"/>
        <v>0</v>
      </c>
      <c r="U53" s="18">
        <f t="shared" si="36"/>
        <v>10.51</v>
      </c>
      <c r="V53" s="18">
        <f t="shared" si="36"/>
        <v>10.51</v>
      </c>
      <c r="W53" s="18">
        <f t="shared" si="36"/>
        <v>1445.2777733333332</v>
      </c>
      <c r="X53" s="18">
        <f t="shared" si="36"/>
        <v>1063.265126</v>
      </c>
      <c r="Y53" s="18">
        <f t="shared" si="36"/>
        <v>-382.01264733333346</v>
      </c>
    </row>
    <row r="54" spans="1:26" s="4" customFormat="1" ht="18" customHeight="1" x14ac:dyDescent="0.25">
      <c r="A54" s="14">
        <f t="shared" si="8"/>
        <v>49</v>
      </c>
      <c r="B54" s="15" t="s">
        <v>80</v>
      </c>
      <c r="C54" s="14"/>
      <c r="D54" s="16"/>
      <c r="E54" s="18">
        <f>E53+E48+E42+E41+E23</f>
        <v>1027.3539999999998</v>
      </c>
      <c r="F54" s="18">
        <f t="shared" ref="F54:Y54" si="37">F53+F48+F42+F41+F23</f>
        <v>1098.52</v>
      </c>
      <c r="G54" s="18">
        <f t="shared" si="37"/>
        <v>71.165999999999997</v>
      </c>
      <c r="H54" s="18">
        <f t="shared" si="37"/>
        <v>1330.3500000000004</v>
      </c>
      <c r="I54" s="18">
        <f t="shared" si="37"/>
        <v>1251.1351260000001</v>
      </c>
      <c r="J54" s="18">
        <f t="shared" si="37"/>
        <v>-79.214874000000364</v>
      </c>
      <c r="K54" s="18">
        <f t="shared" si="37"/>
        <v>3090.3511399999998</v>
      </c>
      <c r="L54" s="18">
        <f t="shared" si="37"/>
        <v>3750.34</v>
      </c>
      <c r="M54" s="18">
        <f t="shared" si="37"/>
        <v>659.98886000000016</v>
      </c>
      <c r="N54" s="18">
        <f t="shared" si="37"/>
        <v>0</v>
      </c>
      <c r="O54" s="18">
        <f t="shared" si="37"/>
        <v>0</v>
      </c>
      <c r="P54" s="18">
        <f t="shared" si="37"/>
        <v>0</v>
      </c>
      <c r="Q54" s="18">
        <f t="shared" si="37"/>
        <v>0</v>
      </c>
      <c r="R54" s="18">
        <f t="shared" si="37"/>
        <v>0</v>
      </c>
      <c r="S54" s="18">
        <f t="shared" si="37"/>
        <v>0</v>
      </c>
      <c r="T54" s="18">
        <f t="shared" si="37"/>
        <v>0</v>
      </c>
      <c r="U54" s="18">
        <f t="shared" si="37"/>
        <v>10.51</v>
      </c>
      <c r="V54" s="18">
        <f t="shared" si="37"/>
        <v>10.51</v>
      </c>
      <c r="W54" s="18">
        <f t="shared" si="37"/>
        <v>4420.7011400000001</v>
      </c>
      <c r="X54" s="18">
        <f t="shared" si="37"/>
        <v>5011.9851259999996</v>
      </c>
      <c r="Y54" s="18">
        <f t="shared" si="37"/>
        <v>591.28398599999969</v>
      </c>
    </row>
    <row r="55" spans="1:26" ht="18" customHeight="1" x14ac:dyDescent="0.25">
      <c r="A55" s="7">
        <f t="shared" si="8"/>
        <v>50</v>
      </c>
      <c r="B55" s="8" t="s">
        <v>81</v>
      </c>
      <c r="C55" s="7"/>
      <c r="D55" s="13"/>
      <c r="E55" s="10">
        <v>0</v>
      </c>
      <c r="F55" s="10">
        <v>0</v>
      </c>
      <c r="G55" s="10">
        <f t="shared" si="15"/>
        <v>0</v>
      </c>
      <c r="H55" s="10">
        <v>0</v>
      </c>
      <c r="I55" s="10">
        <v>0</v>
      </c>
      <c r="J55" s="10">
        <f t="shared" si="16"/>
        <v>0</v>
      </c>
      <c r="K55" s="10">
        <v>0</v>
      </c>
      <c r="L55" s="10">
        <v>-2.4300000000000002</v>
      </c>
      <c r="M55" s="10">
        <f t="shared" si="17"/>
        <v>-2.4300000000000002</v>
      </c>
      <c r="N55" s="10"/>
      <c r="O55" s="10"/>
      <c r="P55" s="10">
        <f t="shared" si="18"/>
        <v>0</v>
      </c>
      <c r="Q55" s="10"/>
      <c r="R55" s="10"/>
      <c r="S55" s="10">
        <f t="shared" si="19"/>
        <v>0</v>
      </c>
      <c r="T55" s="10"/>
      <c r="U55" s="10"/>
      <c r="V55" s="10">
        <f t="shared" si="20"/>
        <v>0</v>
      </c>
      <c r="W55" s="10">
        <f t="shared" ref="W55:Y61" si="38">H55+K55+N55+Q55+T55</f>
        <v>0</v>
      </c>
      <c r="X55" s="10">
        <f t="shared" si="38"/>
        <v>-2.4300000000000002</v>
      </c>
      <c r="Y55" s="10">
        <f t="shared" si="38"/>
        <v>-2.4300000000000002</v>
      </c>
    </row>
    <row r="56" spans="1:26" ht="18" customHeight="1" x14ac:dyDescent="0.25">
      <c r="A56" s="7">
        <f t="shared" si="8"/>
        <v>51</v>
      </c>
      <c r="B56" s="8" t="s">
        <v>82</v>
      </c>
      <c r="C56" s="7"/>
      <c r="D56" s="13"/>
      <c r="E56" s="10">
        <v>0</v>
      </c>
      <c r="F56" s="10">
        <v>0</v>
      </c>
      <c r="G56" s="10">
        <f t="shared" si="15"/>
        <v>0</v>
      </c>
      <c r="H56" s="10">
        <v>0</v>
      </c>
      <c r="I56" s="10">
        <v>-15.62</v>
      </c>
      <c r="J56" s="10">
        <f t="shared" si="16"/>
        <v>-15.62</v>
      </c>
      <c r="K56" s="10">
        <v>0</v>
      </c>
      <c r="L56" s="10">
        <v>0</v>
      </c>
      <c r="M56" s="10">
        <f t="shared" si="17"/>
        <v>0</v>
      </c>
      <c r="N56" s="10"/>
      <c r="O56" s="10"/>
      <c r="P56" s="10">
        <f t="shared" si="18"/>
        <v>0</v>
      </c>
      <c r="Q56" s="10"/>
      <c r="R56" s="10"/>
      <c r="S56" s="10">
        <f t="shared" si="19"/>
        <v>0</v>
      </c>
      <c r="T56" s="10"/>
      <c r="U56" s="10"/>
      <c r="V56" s="10">
        <f t="shared" si="20"/>
        <v>0</v>
      </c>
      <c r="W56" s="10">
        <f t="shared" si="38"/>
        <v>0</v>
      </c>
      <c r="X56" s="10">
        <f t="shared" si="38"/>
        <v>-15.62</v>
      </c>
      <c r="Y56" s="10">
        <f t="shared" si="38"/>
        <v>-15.62</v>
      </c>
    </row>
    <row r="57" spans="1:26" ht="18" customHeight="1" x14ac:dyDescent="0.25">
      <c r="A57" s="7">
        <f t="shared" si="8"/>
        <v>52</v>
      </c>
      <c r="B57" s="8" t="s">
        <v>83</v>
      </c>
      <c r="C57" s="7"/>
      <c r="D57" s="13"/>
      <c r="E57" s="10">
        <v>169.38</v>
      </c>
      <c r="F57" s="10">
        <v>202.84</v>
      </c>
      <c r="G57" s="10">
        <f t="shared" si="15"/>
        <v>33.460000000000008</v>
      </c>
      <c r="H57" s="10">
        <v>0</v>
      </c>
      <c r="I57" s="10">
        <v>0</v>
      </c>
      <c r="J57" s="10">
        <f t="shared" si="16"/>
        <v>0</v>
      </c>
      <c r="K57" s="10">
        <v>728.33399999999995</v>
      </c>
      <c r="L57" s="10">
        <v>1281.3399999999999</v>
      </c>
      <c r="M57" s="10">
        <f t="shared" si="17"/>
        <v>553.00599999999997</v>
      </c>
      <c r="N57" s="10"/>
      <c r="O57" s="10"/>
      <c r="P57" s="10">
        <f t="shared" si="18"/>
        <v>0</v>
      </c>
      <c r="Q57" s="10"/>
      <c r="R57" s="10"/>
      <c r="S57" s="10">
        <f t="shared" si="19"/>
        <v>0</v>
      </c>
      <c r="T57" s="10"/>
      <c r="U57" s="10"/>
      <c r="V57" s="10">
        <f t="shared" si="20"/>
        <v>0</v>
      </c>
      <c r="W57" s="10">
        <f t="shared" si="38"/>
        <v>728.33399999999995</v>
      </c>
      <c r="X57" s="10">
        <f t="shared" si="38"/>
        <v>1281.3399999999999</v>
      </c>
      <c r="Y57" s="10">
        <f t="shared" si="38"/>
        <v>553.00599999999997</v>
      </c>
    </row>
    <row r="58" spans="1:26" ht="18" customHeight="1" x14ac:dyDescent="0.25">
      <c r="A58" s="7">
        <f t="shared" si="8"/>
        <v>53</v>
      </c>
      <c r="B58" s="8" t="s">
        <v>116</v>
      </c>
      <c r="C58" s="7"/>
      <c r="D58" s="13"/>
      <c r="E58" s="10"/>
      <c r="F58" s="10">
        <v>10.963089999999999</v>
      </c>
      <c r="G58" s="10">
        <f t="shared" si="15"/>
        <v>10.963089999999999</v>
      </c>
      <c r="H58" s="10"/>
      <c r="I58" s="10"/>
      <c r="J58" s="10">
        <f t="shared" si="16"/>
        <v>0</v>
      </c>
      <c r="K58" s="10"/>
      <c r="L58" s="10">
        <v>50.316578</v>
      </c>
      <c r="M58" s="10">
        <f t="shared" si="17"/>
        <v>50.316578</v>
      </c>
      <c r="N58" s="10"/>
      <c r="O58" s="10"/>
      <c r="P58" s="10">
        <f t="shared" si="18"/>
        <v>0</v>
      </c>
      <c r="Q58" s="10"/>
      <c r="R58" s="10"/>
      <c r="S58" s="10">
        <f t="shared" si="19"/>
        <v>0</v>
      </c>
      <c r="T58" s="10"/>
      <c r="U58" s="10"/>
      <c r="V58" s="10">
        <f t="shared" si="20"/>
        <v>0</v>
      </c>
      <c r="W58" s="10">
        <f t="shared" si="38"/>
        <v>0</v>
      </c>
      <c r="X58" s="10">
        <f t="shared" si="38"/>
        <v>50.316578</v>
      </c>
      <c r="Y58" s="10">
        <f t="shared" si="38"/>
        <v>50.316578</v>
      </c>
    </row>
    <row r="59" spans="1:26" ht="18" customHeight="1" x14ac:dyDescent="0.25">
      <c r="A59" s="7">
        <f t="shared" si="8"/>
        <v>54</v>
      </c>
      <c r="B59" s="8" t="s">
        <v>115</v>
      </c>
      <c r="C59" s="7"/>
      <c r="D59" s="13"/>
      <c r="E59" s="10"/>
      <c r="F59" s="10">
        <v>0</v>
      </c>
      <c r="G59" s="10">
        <f t="shared" si="15"/>
        <v>0</v>
      </c>
      <c r="H59" s="10"/>
      <c r="I59" s="10"/>
      <c r="J59" s="10">
        <f t="shared" si="16"/>
        <v>0</v>
      </c>
      <c r="K59" s="10"/>
      <c r="L59" s="10">
        <v>0</v>
      </c>
      <c r="M59" s="10">
        <f t="shared" si="17"/>
        <v>0</v>
      </c>
      <c r="N59" s="10"/>
      <c r="O59" s="10"/>
      <c r="P59" s="10">
        <f t="shared" si="18"/>
        <v>0</v>
      </c>
      <c r="Q59" s="10"/>
      <c r="R59" s="10"/>
      <c r="S59" s="10">
        <f t="shared" si="19"/>
        <v>0</v>
      </c>
      <c r="T59" s="10"/>
      <c r="U59" s="10"/>
      <c r="V59" s="10">
        <f t="shared" si="20"/>
        <v>0</v>
      </c>
      <c r="W59" s="10">
        <f t="shared" si="38"/>
        <v>0</v>
      </c>
      <c r="X59" s="10">
        <f t="shared" si="38"/>
        <v>0</v>
      </c>
      <c r="Y59" s="10">
        <f t="shared" si="38"/>
        <v>0</v>
      </c>
    </row>
    <row r="60" spans="1:26" ht="18" customHeight="1" x14ac:dyDescent="0.25">
      <c r="A60" s="7">
        <f t="shared" si="8"/>
        <v>55</v>
      </c>
      <c r="B60" s="8" t="s">
        <v>114</v>
      </c>
      <c r="C60" s="7"/>
      <c r="D60" s="13"/>
      <c r="E60" s="10">
        <v>181.7</v>
      </c>
      <c r="F60" s="10">
        <v>0</v>
      </c>
      <c r="G60" s="10">
        <f t="shared" si="15"/>
        <v>-181.7</v>
      </c>
      <c r="H60" s="10">
        <v>0</v>
      </c>
      <c r="I60" s="10">
        <v>0</v>
      </c>
      <c r="J60" s="10">
        <f t="shared" si="16"/>
        <v>0</v>
      </c>
      <c r="K60" s="10">
        <v>799.48</v>
      </c>
      <c r="L60" s="10">
        <v>0</v>
      </c>
      <c r="M60" s="10">
        <f t="shared" si="17"/>
        <v>-799.48</v>
      </c>
      <c r="N60" s="10"/>
      <c r="O60" s="10"/>
      <c r="P60" s="10">
        <f t="shared" si="18"/>
        <v>0</v>
      </c>
      <c r="Q60" s="10"/>
      <c r="R60" s="10"/>
      <c r="S60" s="10">
        <f t="shared" si="19"/>
        <v>0</v>
      </c>
      <c r="T60" s="10"/>
      <c r="U60" s="10"/>
      <c r="V60" s="10">
        <f t="shared" si="20"/>
        <v>0</v>
      </c>
      <c r="W60" s="10">
        <f t="shared" si="38"/>
        <v>799.48</v>
      </c>
      <c r="X60" s="10">
        <f t="shared" si="38"/>
        <v>0</v>
      </c>
      <c r="Y60" s="10">
        <f t="shared" si="38"/>
        <v>-799.48</v>
      </c>
    </row>
    <row r="61" spans="1:26" ht="18" customHeight="1" x14ac:dyDescent="0.25">
      <c r="A61" s="7">
        <f t="shared" si="8"/>
        <v>56</v>
      </c>
      <c r="B61" s="8" t="s">
        <v>85</v>
      </c>
      <c r="C61" s="7"/>
      <c r="D61" s="13"/>
      <c r="E61" s="10"/>
      <c r="F61" s="10">
        <v>100.53075</v>
      </c>
      <c r="G61" s="10">
        <f t="shared" si="15"/>
        <v>100.53075</v>
      </c>
      <c r="H61" s="10">
        <v>0</v>
      </c>
      <c r="I61" s="10">
        <v>0</v>
      </c>
      <c r="J61" s="10">
        <f t="shared" si="16"/>
        <v>0</v>
      </c>
      <c r="K61" s="10"/>
      <c r="L61" s="10">
        <v>484.96033799999998</v>
      </c>
      <c r="M61" s="10">
        <f t="shared" si="17"/>
        <v>484.96033799999998</v>
      </c>
      <c r="N61" s="10"/>
      <c r="O61" s="10"/>
      <c r="P61" s="10">
        <f t="shared" si="18"/>
        <v>0</v>
      </c>
      <c r="Q61" s="10"/>
      <c r="R61" s="10"/>
      <c r="S61" s="10">
        <f t="shared" si="19"/>
        <v>0</v>
      </c>
      <c r="T61" s="10"/>
      <c r="U61" s="10"/>
      <c r="V61" s="10">
        <f t="shared" si="20"/>
        <v>0</v>
      </c>
      <c r="W61" s="10">
        <f t="shared" si="38"/>
        <v>0</v>
      </c>
      <c r="X61" s="10">
        <f t="shared" si="38"/>
        <v>484.96033799999998</v>
      </c>
      <c r="Y61" s="10">
        <f t="shared" si="38"/>
        <v>484.96033799999998</v>
      </c>
    </row>
    <row r="62" spans="1:26" s="4" customFormat="1" ht="18" customHeight="1" x14ac:dyDescent="0.25">
      <c r="A62" s="14">
        <f t="shared" si="8"/>
        <v>57</v>
      </c>
      <c r="B62" s="15" t="s">
        <v>86</v>
      </c>
      <c r="C62" s="14"/>
      <c r="D62" s="16"/>
      <c r="E62" s="18">
        <f>SUM(E54:E57,E59:E60)-E58-E61</f>
        <v>1378.434</v>
      </c>
      <c r="F62" s="18">
        <f t="shared" ref="F62:Y62" si="39">SUM(F54:F57,F59:F60)-F58-F61</f>
        <v>1189.86616</v>
      </c>
      <c r="G62" s="18">
        <f t="shared" si="39"/>
        <v>-188.56783999999999</v>
      </c>
      <c r="H62" s="18">
        <f t="shared" si="39"/>
        <v>1330.3500000000004</v>
      </c>
      <c r="I62" s="18">
        <f t="shared" si="39"/>
        <v>1235.5151260000002</v>
      </c>
      <c r="J62" s="18">
        <f t="shared" si="39"/>
        <v>-94.834874000000369</v>
      </c>
      <c r="K62" s="18">
        <f t="shared" si="39"/>
        <v>4618.1651399999992</v>
      </c>
      <c r="L62" s="18">
        <f t="shared" si="39"/>
        <v>4493.9730840000002</v>
      </c>
      <c r="M62" s="18">
        <f t="shared" si="39"/>
        <v>-124.19205599999981</v>
      </c>
      <c r="N62" s="18">
        <f t="shared" si="39"/>
        <v>0</v>
      </c>
      <c r="O62" s="18">
        <f t="shared" si="39"/>
        <v>0</v>
      </c>
      <c r="P62" s="18">
        <f t="shared" si="39"/>
        <v>0</v>
      </c>
      <c r="Q62" s="18">
        <f t="shared" si="39"/>
        <v>0</v>
      </c>
      <c r="R62" s="18">
        <f t="shared" si="39"/>
        <v>0</v>
      </c>
      <c r="S62" s="18">
        <f t="shared" si="39"/>
        <v>0</v>
      </c>
      <c r="T62" s="18">
        <f t="shared" si="39"/>
        <v>0</v>
      </c>
      <c r="U62" s="18">
        <f t="shared" si="39"/>
        <v>10.51</v>
      </c>
      <c r="V62" s="18">
        <f t="shared" si="39"/>
        <v>10.51</v>
      </c>
      <c r="W62" s="18">
        <f t="shared" si="39"/>
        <v>5948.5151399999995</v>
      </c>
      <c r="X62" s="18">
        <f t="shared" si="39"/>
        <v>5739.9982099999997</v>
      </c>
      <c r="Y62" s="18">
        <f t="shared" si="39"/>
        <v>-208.5169300000004</v>
      </c>
      <c r="Z62" s="6"/>
    </row>
    <row r="63" spans="1:26" ht="18" customHeight="1" x14ac:dyDescent="0.25">
      <c r="A63" s="7">
        <f t="shared" si="8"/>
        <v>58</v>
      </c>
      <c r="B63" s="8" t="s">
        <v>87</v>
      </c>
      <c r="C63" s="7"/>
      <c r="D63" s="13"/>
      <c r="E63" s="10">
        <v>0</v>
      </c>
      <c r="F63" s="10">
        <v>0</v>
      </c>
      <c r="G63" s="10">
        <f t="shared" si="15"/>
        <v>0</v>
      </c>
      <c r="H63" s="10">
        <v>580.11099999999999</v>
      </c>
      <c r="I63" s="10">
        <v>547.62</v>
      </c>
      <c r="J63" s="10">
        <f t="shared" si="16"/>
        <v>-32.490999999999985</v>
      </c>
      <c r="K63" s="10">
        <v>0</v>
      </c>
      <c r="L63" s="10">
        <v>0</v>
      </c>
      <c r="M63" s="10">
        <f t="shared" si="17"/>
        <v>0</v>
      </c>
      <c r="N63" s="10"/>
      <c r="O63" s="10"/>
      <c r="P63" s="10">
        <f t="shared" si="18"/>
        <v>0</v>
      </c>
      <c r="Q63" s="10"/>
      <c r="R63" s="10"/>
      <c r="S63" s="10">
        <f t="shared" si="19"/>
        <v>0</v>
      </c>
      <c r="T63" s="10"/>
      <c r="U63" s="10"/>
      <c r="V63" s="10">
        <f t="shared" si="20"/>
        <v>0</v>
      </c>
      <c r="W63" s="10">
        <f t="shared" ref="W63:Y66" si="40">H63+K63+N63+Q63+T63</f>
        <v>580.11099999999999</v>
      </c>
      <c r="X63" s="10">
        <f t="shared" si="40"/>
        <v>547.62</v>
      </c>
      <c r="Y63" s="10">
        <f t="shared" si="40"/>
        <v>-32.490999999999985</v>
      </c>
    </row>
    <row r="64" spans="1:26" ht="18" customHeight="1" x14ac:dyDescent="0.25">
      <c r="A64" s="7">
        <f t="shared" si="8"/>
        <v>59</v>
      </c>
      <c r="B64" s="8" t="s">
        <v>88</v>
      </c>
      <c r="C64" s="7"/>
      <c r="D64" s="13"/>
      <c r="E64" s="10">
        <v>0</v>
      </c>
      <c r="F64" s="10">
        <v>0</v>
      </c>
      <c r="G64" s="10">
        <f t="shared" si="15"/>
        <v>0</v>
      </c>
      <c r="H64" s="10">
        <v>7.5789999999999997</v>
      </c>
      <c r="I64" s="10">
        <v>6.34</v>
      </c>
      <c r="J64" s="10">
        <f t="shared" si="16"/>
        <v>-1.2389999999999999</v>
      </c>
      <c r="K64" s="10">
        <v>0</v>
      </c>
      <c r="L64" s="10">
        <v>0</v>
      </c>
      <c r="M64" s="10">
        <f t="shared" si="17"/>
        <v>0</v>
      </c>
      <c r="N64" s="10"/>
      <c r="O64" s="10"/>
      <c r="P64" s="10">
        <f t="shared" si="18"/>
        <v>0</v>
      </c>
      <c r="Q64" s="10"/>
      <c r="R64" s="10"/>
      <c r="S64" s="10">
        <f t="shared" si="19"/>
        <v>0</v>
      </c>
      <c r="T64" s="10"/>
      <c r="U64" s="10"/>
      <c r="V64" s="10">
        <f t="shared" si="20"/>
        <v>0</v>
      </c>
      <c r="W64" s="10">
        <f t="shared" si="40"/>
        <v>7.5789999999999997</v>
      </c>
      <c r="X64" s="10">
        <f t="shared" si="40"/>
        <v>6.34</v>
      </c>
      <c r="Y64" s="10">
        <f t="shared" si="40"/>
        <v>-1.2389999999999999</v>
      </c>
    </row>
    <row r="65" spans="1:25" ht="18" customHeight="1" x14ac:dyDescent="0.25">
      <c r="A65" s="7">
        <f t="shared" si="8"/>
        <v>60</v>
      </c>
      <c r="B65" s="8" t="s">
        <v>89</v>
      </c>
      <c r="C65" s="7"/>
      <c r="D65" s="13"/>
      <c r="E65" s="10">
        <v>0</v>
      </c>
      <c r="F65" s="10">
        <v>0</v>
      </c>
      <c r="G65" s="10">
        <f t="shared" si="15"/>
        <v>0</v>
      </c>
      <c r="H65" s="10">
        <v>157.83674999999999</v>
      </c>
      <c r="I65" s="10">
        <v>248.36</v>
      </c>
      <c r="J65" s="10">
        <f t="shared" si="16"/>
        <v>90.523250000000019</v>
      </c>
      <c r="K65" s="10">
        <v>0</v>
      </c>
      <c r="L65" s="10">
        <v>66.02</v>
      </c>
      <c r="M65" s="10">
        <f t="shared" si="17"/>
        <v>66.02</v>
      </c>
      <c r="N65" s="10"/>
      <c r="O65" s="10"/>
      <c r="P65" s="10">
        <f t="shared" si="18"/>
        <v>0</v>
      </c>
      <c r="Q65" s="10"/>
      <c r="R65" s="10"/>
      <c r="S65" s="10">
        <f t="shared" si="19"/>
        <v>0</v>
      </c>
      <c r="T65" s="10"/>
      <c r="U65" s="10"/>
      <c r="V65" s="10">
        <f t="shared" si="20"/>
        <v>0</v>
      </c>
      <c r="W65" s="10">
        <f t="shared" si="40"/>
        <v>157.83674999999999</v>
      </c>
      <c r="X65" s="10">
        <f t="shared" si="40"/>
        <v>314.38</v>
      </c>
      <c r="Y65" s="10">
        <f t="shared" si="40"/>
        <v>156.54325</v>
      </c>
    </row>
    <row r="66" spans="1:25" ht="18" customHeight="1" x14ac:dyDescent="0.25">
      <c r="A66" s="7">
        <f t="shared" si="8"/>
        <v>61</v>
      </c>
      <c r="B66" s="8" t="s">
        <v>90</v>
      </c>
      <c r="C66" s="7"/>
      <c r="D66" s="13"/>
      <c r="E66" s="10">
        <v>0</v>
      </c>
      <c r="F66" s="10">
        <v>0</v>
      </c>
      <c r="G66" s="10">
        <f t="shared" si="15"/>
        <v>0</v>
      </c>
      <c r="H66" s="10">
        <v>0.97250000000000003</v>
      </c>
      <c r="I66" s="10">
        <v>0.61</v>
      </c>
      <c r="J66" s="10">
        <f t="shared" si="16"/>
        <v>-0.36250000000000004</v>
      </c>
      <c r="K66" s="10">
        <v>0</v>
      </c>
      <c r="L66" s="10">
        <v>0</v>
      </c>
      <c r="M66" s="10">
        <f t="shared" si="17"/>
        <v>0</v>
      </c>
      <c r="N66" s="10"/>
      <c r="O66" s="10"/>
      <c r="P66" s="10">
        <f t="shared" si="18"/>
        <v>0</v>
      </c>
      <c r="Q66" s="10"/>
      <c r="R66" s="10"/>
      <c r="S66" s="10">
        <f t="shared" si="19"/>
        <v>0</v>
      </c>
      <c r="T66" s="10"/>
      <c r="U66" s="10"/>
      <c r="V66" s="10">
        <f t="shared" si="20"/>
        <v>0</v>
      </c>
      <c r="W66" s="10">
        <f t="shared" si="40"/>
        <v>0.97250000000000003</v>
      </c>
      <c r="X66" s="10">
        <f t="shared" si="40"/>
        <v>0.61</v>
      </c>
      <c r="Y66" s="10">
        <f t="shared" si="40"/>
        <v>-0.36250000000000004</v>
      </c>
    </row>
    <row r="67" spans="1:25" s="4" customFormat="1" ht="25.5" x14ac:dyDescent="0.25">
      <c r="A67" s="14">
        <f t="shared" si="8"/>
        <v>62</v>
      </c>
      <c r="B67" s="15" t="s">
        <v>91</v>
      </c>
      <c r="C67" s="14"/>
      <c r="D67" s="16"/>
      <c r="E67" s="18">
        <f>SUM(E63:E66)</f>
        <v>0</v>
      </c>
      <c r="F67" s="18">
        <f t="shared" ref="F67:Y67" si="41">SUM(F63:F66)</f>
        <v>0</v>
      </c>
      <c r="G67" s="18">
        <f t="shared" si="41"/>
        <v>0</v>
      </c>
      <c r="H67" s="18">
        <f t="shared" si="41"/>
        <v>746.49924999999996</v>
      </c>
      <c r="I67" s="18">
        <f t="shared" si="41"/>
        <v>802.93000000000006</v>
      </c>
      <c r="J67" s="18">
        <f t="shared" si="41"/>
        <v>56.430750000000039</v>
      </c>
      <c r="K67" s="18">
        <f t="shared" si="41"/>
        <v>0</v>
      </c>
      <c r="L67" s="18">
        <f t="shared" si="41"/>
        <v>66.02</v>
      </c>
      <c r="M67" s="18">
        <f t="shared" si="41"/>
        <v>66.02</v>
      </c>
      <c r="N67" s="18">
        <f t="shared" si="41"/>
        <v>0</v>
      </c>
      <c r="O67" s="18">
        <f t="shared" si="41"/>
        <v>0</v>
      </c>
      <c r="P67" s="18">
        <f t="shared" si="41"/>
        <v>0</v>
      </c>
      <c r="Q67" s="18">
        <f t="shared" si="41"/>
        <v>0</v>
      </c>
      <c r="R67" s="18">
        <f t="shared" si="41"/>
        <v>0</v>
      </c>
      <c r="S67" s="18">
        <f t="shared" si="41"/>
        <v>0</v>
      </c>
      <c r="T67" s="18">
        <f t="shared" si="41"/>
        <v>0</v>
      </c>
      <c r="U67" s="18">
        <f t="shared" si="41"/>
        <v>0</v>
      </c>
      <c r="V67" s="18">
        <f t="shared" si="41"/>
        <v>0</v>
      </c>
      <c r="W67" s="18">
        <f t="shared" si="41"/>
        <v>746.49924999999996</v>
      </c>
      <c r="X67" s="18">
        <f t="shared" si="41"/>
        <v>868.95</v>
      </c>
      <c r="Y67" s="18">
        <f t="shared" si="41"/>
        <v>122.45075000000001</v>
      </c>
    </row>
    <row r="68" spans="1:25" ht="51" x14ac:dyDescent="0.25">
      <c r="A68" s="7">
        <f t="shared" si="8"/>
        <v>63</v>
      </c>
      <c r="B68" s="8" t="s">
        <v>92</v>
      </c>
      <c r="C68" s="7"/>
      <c r="D68" s="13"/>
      <c r="E68" s="10">
        <v>0</v>
      </c>
      <c r="F68" s="10"/>
      <c r="G68" s="10">
        <f t="shared" si="15"/>
        <v>0</v>
      </c>
      <c r="H68" s="10">
        <v>0</v>
      </c>
      <c r="I68" s="10"/>
      <c r="J68" s="10">
        <f t="shared" si="16"/>
        <v>0</v>
      </c>
      <c r="K68" s="10">
        <v>0</v>
      </c>
      <c r="L68" s="10"/>
      <c r="M68" s="10">
        <f t="shared" si="17"/>
        <v>0</v>
      </c>
      <c r="N68" s="10"/>
      <c r="O68" s="10"/>
      <c r="P68" s="10">
        <f t="shared" si="18"/>
        <v>0</v>
      </c>
      <c r="Q68" s="10"/>
      <c r="R68" s="10"/>
      <c r="S68" s="10">
        <f t="shared" si="19"/>
        <v>0</v>
      </c>
      <c r="T68" s="10"/>
      <c r="U68" s="10"/>
      <c r="V68" s="10">
        <f t="shared" si="20"/>
        <v>0</v>
      </c>
      <c r="W68" s="10">
        <f t="shared" ref="W68:Y68" si="42">H68+K68+N68+Q68+T68</f>
        <v>0</v>
      </c>
      <c r="X68" s="10">
        <f t="shared" si="42"/>
        <v>0</v>
      </c>
      <c r="Y68" s="10">
        <f t="shared" si="42"/>
        <v>0</v>
      </c>
    </row>
    <row r="69" spans="1:25" s="4" customFormat="1" ht="18" customHeight="1" x14ac:dyDescent="0.25">
      <c r="A69" s="14">
        <f t="shared" si="8"/>
        <v>64</v>
      </c>
      <c r="B69" s="15" t="s">
        <v>93</v>
      </c>
      <c r="C69" s="14"/>
      <c r="D69" s="16"/>
      <c r="E69" s="18">
        <f>E62+E67+E68</f>
        <v>1378.434</v>
      </c>
      <c r="F69" s="18">
        <f t="shared" ref="F69:Y69" si="43">F62+F67+F68</f>
        <v>1189.86616</v>
      </c>
      <c r="G69" s="18">
        <f t="shared" si="43"/>
        <v>-188.56783999999999</v>
      </c>
      <c r="H69" s="18">
        <f t="shared" si="43"/>
        <v>2076.8492500000002</v>
      </c>
      <c r="I69" s="18">
        <f t="shared" si="43"/>
        <v>2038.4451260000003</v>
      </c>
      <c r="J69" s="18">
        <f t="shared" si="43"/>
        <v>-38.40412400000033</v>
      </c>
      <c r="K69" s="18">
        <f t="shared" si="43"/>
        <v>4618.1651399999992</v>
      </c>
      <c r="L69" s="18">
        <f t="shared" si="43"/>
        <v>4559.9930840000006</v>
      </c>
      <c r="M69" s="18">
        <f t="shared" si="43"/>
        <v>-58.172055999999813</v>
      </c>
      <c r="N69" s="18">
        <f t="shared" si="43"/>
        <v>0</v>
      </c>
      <c r="O69" s="18">
        <f t="shared" si="43"/>
        <v>0</v>
      </c>
      <c r="P69" s="18">
        <f t="shared" si="43"/>
        <v>0</v>
      </c>
      <c r="Q69" s="18">
        <f t="shared" si="43"/>
        <v>0</v>
      </c>
      <c r="R69" s="18">
        <f t="shared" si="43"/>
        <v>0</v>
      </c>
      <c r="S69" s="18">
        <f t="shared" si="43"/>
        <v>0</v>
      </c>
      <c r="T69" s="18">
        <f t="shared" si="43"/>
        <v>0</v>
      </c>
      <c r="U69" s="18">
        <f t="shared" si="43"/>
        <v>10.51</v>
      </c>
      <c r="V69" s="18">
        <f t="shared" si="43"/>
        <v>10.51</v>
      </c>
      <c r="W69" s="18">
        <f t="shared" si="43"/>
        <v>6695.0143899999994</v>
      </c>
      <c r="X69" s="18">
        <f t="shared" si="43"/>
        <v>6608.9482099999996</v>
      </c>
      <c r="Y69" s="18">
        <f t="shared" si="43"/>
        <v>-86.066180000000386</v>
      </c>
    </row>
    <row r="70" spans="1:25" s="4" customFormat="1" ht="18" customHeight="1" x14ac:dyDescent="0.25">
      <c r="A70" s="14">
        <f t="shared" si="8"/>
        <v>65</v>
      </c>
      <c r="B70" s="15" t="s">
        <v>94</v>
      </c>
      <c r="C70" s="14"/>
      <c r="D70" s="16"/>
      <c r="E70" s="18">
        <f>SUM(E71:E88)</f>
        <v>0</v>
      </c>
      <c r="F70" s="18">
        <f t="shared" ref="F70:Y70" si="44">SUM(F71:F88)</f>
        <v>10.15</v>
      </c>
      <c r="G70" s="18">
        <f t="shared" si="44"/>
        <v>10.15</v>
      </c>
      <c r="H70" s="18">
        <f t="shared" si="44"/>
        <v>0</v>
      </c>
      <c r="I70" s="18">
        <f t="shared" si="44"/>
        <v>1485.421623</v>
      </c>
      <c r="J70" s="18">
        <f t="shared" si="44"/>
        <v>1485.421623</v>
      </c>
      <c r="K70" s="18">
        <f t="shared" si="44"/>
        <v>0</v>
      </c>
      <c r="L70" s="18">
        <f t="shared" si="44"/>
        <v>39.68</v>
      </c>
      <c r="M70" s="18">
        <f t="shared" si="44"/>
        <v>39.68</v>
      </c>
      <c r="N70" s="18">
        <f t="shared" si="44"/>
        <v>0</v>
      </c>
      <c r="O70" s="18">
        <f t="shared" si="44"/>
        <v>0</v>
      </c>
      <c r="P70" s="18">
        <f t="shared" si="44"/>
        <v>0</v>
      </c>
      <c r="Q70" s="18">
        <f t="shared" si="44"/>
        <v>0</v>
      </c>
      <c r="R70" s="18">
        <f t="shared" si="44"/>
        <v>0</v>
      </c>
      <c r="S70" s="18">
        <f t="shared" si="44"/>
        <v>0</v>
      </c>
      <c r="T70" s="18">
        <f t="shared" si="44"/>
        <v>0</v>
      </c>
      <c r="U70" s="18">
        <f t="shared" si="44"/>
        <v>0</v>
      </c>
      <c r="V70" s="18">
        <f t="shared" si="44"/>
        <v>0</v>
      </c>
      <c r="W70" s="18">
        <f t="shared" si="44"/>
        <v>0</v>
      </c>
      <c r="X70" s="18">
        <f t="shared" si="44"/>
        <v>1525.1016230000002</v>
      </c>
      <c r="Y70" s="18">
        <f t="shared" si="44"/>
        <v>1525.1016230000002</v>
      </c>
    </row>
    <row r="71" spans="1:25" ht="18" customHeight="1" x14ac:dyDescent="0.25">
      <c r="A71" s="7">
        <f t="shared" si="8"/>
        <v>66</v>
      </c>
      <c r="B71" s="8" t="s">
        <v>95</v>
      </c>
      <c r="C71" s="7"/>
      <c r="D71" s="13"/>
      <c r="E71" s="10"/>
      <c r="F71" s="10"/>
      <c r="G71" s="10">
        <f t="shared" si="15"/>
        <v>0</v>
      </c>
      <c r="H71" s="10"/>
      <c r="I71" s="10">
        <v>2.4900000000000002</v>
      </c>
      <c r="J71" s="10">
        <f t="shared" si="16"/>
        <v>2.4900000000000002</v>
      </c>
      <c r="K71" s="10"/>
      <c r="L71" s="10"/>
      <c r="M71" s="10"/>
      <c r="N71" s="10"/>
      <c r="O71" s="10"/>
      <c r="P71" s="10">
        <f t="shared" si="18"/>
        <v>0</v>
      </c>
      <c r="Q71" s="10"/>
      <c r="R71" s="10"/>
      <c r="S71" s="10">
        <f t="shared" si="19"/>
        <v>0</v>
      </c>
      <c r="T71" s="10"/>
      <c r="U71" s="10"/>
      <c r="V71" s="10">
        <f t="shared" si="20"/>
        <v>0</v>
      </c>
      <c r="W71" s="10">
        <f t="shared" ref="W71:Y88" si="45">H71+K71+N71+Q71+T71</f>
        <v>0</v>
      </c>
      <c r="X71" s="10">
        <f t="shared" si="45"/>
        <v>2.4900000000000002</v>
      </c>
      <c r="Y71" s="10">
        <f t="shared" si="45"/>
        <v>2.4900000000000002</v>
      </c>
    </row>
    <row r="72" spans="1:25" ht="18" customHeight="1" x14ac:dyDescent="0.25">
      <c r="A72" s="7">
        <f t="shared" si="8"/>
        <v>67</v>
      </c>
      <c r="B72" s="8" t="s">
        <v>96</v>
      </c>
      <c r="C72" s="7"/>
      <c r="D72" s="13"/>
      <c r="E72" s="10"/>
      <c r="F72" s="10"/>
      <c r="G72" s="10">
        <f t="shared" si="15"/>
        <v>0</v>
      </c>
      <c r="H72" s="10"/>
      <c r="I72" s="10">
        <v>4.4800000000000004</v>
      </c>
      <c r="J72" s="10">
        <f t="shared" si="16"/>
        <v>4.4800000000000004</v>
      </c>
      <c r="K72" s="10"/>
      <c r="L72" s="10"/>
      <c r="M72" s="10"/>
      <c r="N72" s="10"/>
      <c r="O72" s="10"/>
      <c r="P72" s="10">
        <f t="shared" si="18"/>
        <v>0</v>
      </c>
      <c r="Q72" s="10"/>
      <c r="R72" s="10"/>
      <c r="S72" s="10">
        <f t="shared" si="19"/>
        <v>0</v>
      </c>
      <c r="T72" s="10"/>
      <c r="U72" s="10"/>
      <c r="V72" s="10">
        <f t="shared" si="20"/>
        <v>0</v>
      </c>
      <c r="W72" s="10">
        <f t="shared" si="45"/>
        <v>0</v>
      </c>
      <c r="X72" s="10">
        <f t="shared" si="45"/>
        <v>4.4800000000000004</v>
      </c>
      <c r="Y72" s="10">
        <f t="shared" si="45"/>
        <v>4.4800000000000004</v>
      </c>
    </row>
    <row r="73" spans="1:25" ht="18" customHeight="1" x14ac:dyDescent="0.25">
      <c r="A73" s="7">
        <f t="shared" si="8"/>
        <v>68</v>
      </c>
      <c r="B73" s="8" t="s">
        <v>50</v>
      </c>
      <c r="C73" s="7"/>
      <c r="D73" s="13"/>
      <c r="E73" s="10"/>
      <c r="F73" s="10"/>
      <c r="G73" s="10">
        <f t="shared" si="15"/>
        <v>0</v>
      </c>
      <c r="H73" s="10"/>
      <c r="I73" s="10"/>
      <c r="J73" s="10">
        <f t="shared" si="16"/>
        <v>0</v>
      </c>
      <c r="K73" s="10"/>
      <c r="L73" s="10"/>
      <c r="M73" s="10"/>
      <c r="N73" s="10"/>
      <c r="O73" s="10"/>
      <c r="P73" s="10">
        <f t="shared" si="18"/>
        <v>0</v>
      </c>
      <c r="Q73" s="10"/>
      <c r="R73" s="10"/>
      <c r="S73" s="10">
        <f t="shared" si="19"/>
        <v>0</v>
      </c>
      <c r="T73" s="10"/>
      <c r="U73" s="10"/>
      <c r="V73" s="10">
        <f t="shared" si="20"/>
        <v>0</v>
      </c>
      <c r="W73" s="10">
        <f t="shared" si="45"/>
        <v>0</v>
      </c>
      <c r="X73" s="10">
        <f t="shared" si="45"/>
        <v>0</v>
      </c>
      <c r="Y73" s="10">
        <f t="shared" si="45"/>
        <v>0</v>
      </c>
    </row>
    <row r="74" spans="1:25" ht="18" customHeight="1" x14ac:dyDescent="0.25">
      <c r="A74" s="7">
        <f t="shared" ref="A74:A89" si="46">A73+1</f>
        <v>69</v>
      </c>
      <c r="B74" s="8" t="s">
        <v>51</v>
      </c>
      <c r="C74" s="7"/>
      <c r="D74" s="13"/>
      <c r="E74" s="10"/>
      <c r="F74" s="10"/>
      <c r="G74" s="10">
        <f t="shared" si="15"/>
        <v>0</v>
      </c>
      <c r="H74" s="10"/>
      <c r="I74" s="10">
        <v>1.72</v>
      </c>
      <c r="J74" s="10">
        <f t="shared" si="16"/>
        <v>1.72</v>
      </c>
      <c r="K74" s="10"/>
      <c r="L74" s="10"/>
      <c r="M74" s="10"/>
      <c r="N74" s="10"/>
      <c r="O74" s="10"/>
      <c r="P74" s="10">
        <f t="shared" si="18"/>
        <v>0</v>
      </c>
      <c r="Q74" s="10"/>
      <c r="R74" s="10"/>
      <c r="S74" s="10">
        <f t="shared" si="19"/>
        <v>0</v>
      </c>
      <c r="T74" s="10"/>
      <c r="U74" s="10"/>
      <c r="V74" s="10">
        <f t="shared" si="20"/>
        <v>0</v>
      </c>
      <c r="W74" s="10">
        <f t="shared" si="45"/>
        <v>0</v>
      </c>
      <c r="X74" s="10">
        <f t="shared" si="45"/>
        <v>1.72</v>
      </c>
      <c r="Y74" s="10">
        <f t="shared" si="45"/>
        <v>1.72</v>
      </c>
    </row>
    <row r="75" spans="1:25" ht="18" customHeight="1" x14ac:dyDescent="0.25">
      <c r="A75" s="7">
        <f t="shared" si="46"/>
        <v>70</v>
      </c>
      <c r="B75" s="8" t="s">
        <v>97</v>
      </c>
      <c r="C75" s="7"/>
      <c r="D75" s="13"/>
      <c r="E75" s="10"/>
      <c r="F75" s="10"/>
      <c r="G75" s="10">
        <f t="shared" si="15"/>
        <v>0</v>
      </c>
      <c r="H75" s="10"/>
      <c r="I75" s="10"/>
      <c r="J75" s="10">
        <f t="shared" si="16"/>
        <v>0</v>
      </c>
      <c r="K75" s="10"/>
      <c r="L75" s="10"/>
      <c r="M75" s="10"/>
      <c r="N75" s="10"/>
      <c r="O75" s="10"/>
      <c r="P75" s="10">
        <f t="shared" si="18"/>
        <v>0</v>
      </c>
      <c r="Q75" s="10"/>
      <c r="R75" s="10"/>
      <c r="S75" s="10">
        <f t="shared" si="19"/>
        <v>0</v>
      </c>
      <c r="T75" s="10"/>
      <c r="U75" s="10"/>
      <c r="V75" s="10">
        <f t="shared" si="20"/>
        <v>0</v>
      </c>
      <c r="W75" s="10">
        <f t="shared" si="45"/>
        <v>0</v>
      </c>
      <c r="X75" s="10">
        <f t="shared" si="45"/>
        <v>0</v>
      </c>
      <c r="Y75" s="10">
        <f t="shared" si="45"/>
        <v>0</v>
      </c>
    </row>
    <row r="76" spans="1:25" ht="18" customHeight="1" x14ac:dyDescent="0.25">
      <c r="A76" s="7">
        <f t="shared" si="46"/>
        <v>71</v>
      </c>
      <c r="B76" s="8" t="s">
        <v>98</v>
      </c>
      <c r="C76" s="7"/>
      <c r="D76" s="13"/>
      <c r="E76" s="10"/>
      <c r="F76" s="10"/>
      <c r="G76" s="10">
        <f t="shared" si="15"/>
        <v>0</v>
      </c>
      <c r="H76" s="10"/>
      <c r="I76" s="10"/>
      <c r="J76" s="10">
        <f t="shared" si="16"/>
        <v>0</v>
      </c>
      <c r="K76" s="10"/>
      <c r="L76" s="10"/>
      <c r="M76" s="10"/>
      <c r="N76" s="10"/>
      <c r="O76" s="10"/>
      <c r="P76" s="10">
        <f t="shared" si="18"/>
        <v>0</v>
      </c>
      <c r="Q76" s="10"/>
      <c r="R76" s="10"/>
      <c r="S76" s="10">
        <f t="shared" si="19"/>
        <v>0</v>
      </c>
      <c r="T76" s="10"/>
      <c r="U76" s="10"/>
      <c r="V76" s="10">
        <f t="shared" si="20"/>
        <v>0</v>
      </c>
      <c r="W76" s="10">
        <f t="shared" si="45"/>
        <v>0</v>
      </c>
      <c r="X76" s="10">
        <f t="shared" si="45"/>
        <v>0</v>
      </c>
      <c r="Y76" s="10">
        <f t="shared" si="45"/>
        <v>0</v>
      </c>
    </row>
    <row r="77" spans="1:25" ht="18" customHeight="1" x14ac:dyDescent="0.25">
      <c r="A77" s="7">
        <f t="shared" si="46"/>
        <v>72</v>
      </c>
      <c r="B77" s="8" t="s">
        <v>99</v>
      </c>
      <c r="C77" s="7"/>
      <c r="D77" s="13"/>
      <c r="E77" s="10"/>
      <c r="F77" s="10"/>
      <c r="G77" s="10">
        <f t="shared" si="15"/>
        <v>0</v>
      </c>
      <c r="H77" s="10"/>
      <c r="I77" s="10"/>
      <c r="J77" s="10">
        <f t="shared" si="16"/>
        <v>0</v>
      </c>
      <c r="K77" s="10"/>
      <c r="L77" s="10"/>
      <c r="M77" s="10"/>
      <c r="N77" s="10"/>
      <c r="O77" s="10"/>
      <c r="P77" s="10">
        <f t="shared" si="18"/>
        <v>0</v>
      </c>
      <c r="Q77" s="10"/>
      <c r="R77" s="10"/>
      <c r="S77" s="10">
        <f t="shared" si="19"/>
        <v>0</v>
      </c>
      <c r="T77" s="10"/>
      <c r="U77" s="10"/>
      <c r="V77" s="10">
        <f t="shared" si="20"/>
        <v>0</v>
      </c>
      <c r="W77" s="10">
        <f t="shared" si="45"/>
        <v>0</v>
      </c>
      <c r="X77" s="10">
        <f t="shared" si="45"/>
        <v>0</v>
      </c>
      <c r="Y77" s="10">
        <f t="shared" si="45"/>
        <v>0</v>
      </c>
    </row>
    <row r="78" spans="1:25" ht="18" customHeight="1" x14ac:dyDescent="0.25">
      <c r="A78" s="7">
        <f t="shared" si="46"/>
        <v>73</v>
      </c>
      <c r="B78" s="8" t="s">
        <v>100</v>
      </c>
      <c r="C78" s="7"/>
      <c r="D78" s="13"/>
      <c r="E78" s="10"/>
      <c r="F78" s="10"/>
      <c r="G78" s="10">
        <f t="shared" si="15"/>
        <v>0</v>
      </c>
      <c r="H78" s="10"/>
      <c r="I78" s="10">
        <v>1476.7316229999999</v>
      </c>
      <c r="J78" s="10">
        <f t="shared" si="16"/>
        <v>1476.7316229999999</v>
      </c>
      <c r="K78" s="10"/>
      <c r="L78" s="10"/>
      <c r="M78" s="10"/>
      <c r="N78" s="10"/>
      <c r="O78" s="10"/>
      <c r="P78" s="10">
        <f t="shared" si="18"/>
        <v>0</v>
      </c>
      <c r="Q78" s="10"/>
      <c r="R78" s="10"/>
      <c r="S78" s="10">
        <f t="shared" si="19"/>
        <v>0</v>
      </c>
      <c r="T78" s="10"/>
      <c r="U78" s="10"/>
      <c r="V78" s="10">
        <f t="shared" si="20"/>
        <v>0</v>
      </c>
      <c r="W78" s="10">
        <f t="shared" si="45"/>
        <v>0</v>
      </c>
      <c r="X78" s="10">
        <f t="shared" si="45"/>
        <v>1476.7316229999999</v>
      </c>
      <c r="Y78" s="10">
        <f t="shared" si="45"/>
        <v>1476.7316229999999</v>
      </c>
    </row>
    <row r="79" spans="1:25" ht="18" customHeight="1" x14ac:dyDescent="0.25">
      <c r="A79" s="7">
        <f t="shared" si="46"/>
        <v>74</v>
      </c>
      <c r="B79" s="8" t="s">
        <v>101</v>
      </c>
      <c r="C79" s="7"/>
      <c r="D79" s="13"/>
      <c r="E79" s="10"/>
      <c r="F79" s="10"/>
      <c r="G79" s="10">
        <f t="shared" si="15"/>
        <v>0</v>
      </c>
      <c r="H79" s="10"/>
      <c r="I79" s="10"/>
      <c r="J79" s="10">
        <f t="shared" si="16"/>
        <v>0</v>
      </c>
      <c r="K79" s="10"/>
      <c r="L79" s="10">
        <v>0.76</v>
      </c>
      <c r="M79" s="10">
        <f t="shared" si="17"/>
        <v>0.76</v>
      </c>
      <c r="N79" s="10"/>
      <c r="O79" s="10"/>
      <c r="P79" s="10">
        <f t="shared" si="18"/>
        <v>0</v>
      </c>
      <c r="Q79" s="10"/>
      <c r="R79" s="10"/>
      <c r="S79" s="10">
        <f t="shared" si="19"/>
        <v>0</v>
      </c>
      <c r="T79" s="10"/>
      <c r="U79" s="10"/>
      <c r="V79" s="10">
        <f t="shared" si="20"/>
        <v>0</v>
      </c>
      <c r="W79" s="10">
        <f t="shared" si="45"/>
        <v>0</v>
      </c>
      <c r="X79" s="10">
        <f t="shared" si="45"/>
        <v>0.76</v>
      </c>
      <c r="Y79" s="10">
        <f t="shared" si="45"/>
        <v>0.76</v>
      </c>
    </row>
    <row r="80" spans="1:25" ht="18" customHeight="1" x14ac:dyDescent="0.25">
      <c r="A80" s="7">
        <f t="shared" si="46"/>
        <v>75</v>
      </c>
      <c r="B80" s="8" t="s">
        <v>102</v>
      </c>
      <c r="C80" s="7"/>
      <c r="D80" s="13"/>
      <c r="E80" s="10"/>
      <c r="F80" s="10"/>
      <c r="G80" s="10">
        <f t="shared" si="15"/>
        <v>0</v>
      </c>
      <c r="H80" s="10"/>
      <c r="I80" s="10"/>
      <c r="J80" s="10">
        <f t="shared" si="16"/>
        <v>0</v>
      </c>
      <c r="K80" s="10"/>
      <c r="L80" s="10">
        <v>0.51</v>
      </c>
      <c r="M80" s="10">
        <f t="shared" si="17"/>
        <v>0.51</v>
      </c>
      <c r="N80" s="10"/>
      <c r="O80" s="10"/>
      <c r="P80" s="10">
        <f t="shared" si="18"/>
        <v>0</v>
      </c>
      <c r="Q80" s="10"/>
      <c r="R80" s="10"/>
      <c r="S80" s="10">
        <f t="shared" si="19"/>
        <v>0</v>
      </c>
      <c r="T80" s="10"/>
      <c r="U80" s="10"/>
      <c r="V80" s="10">
        <f t="shared" si="20"/>
        <v>0</v>
      </c>
      <c r="W80" s="10">
        <f t="shared" si="45"/>
        <v>0</v>
      </c>
      <c r="X80" s="10">
        <f t="shared" si="45"/>
        <v>0.51</v>
      </c>
      <c r="Y80" s="10">
        <f t="shared" si="45"/>
        <v>0.51</v>
      </c>
    </row>
    <row r="81" spans="1:27" ht="18" customHeight="1" x14ac:dyDescent="0.25">
      <c r="A81" s="7">
        <f t="shared" si="46"/>
        <v>76</v>
      </c>
      <c r="B81" s="8" t="s">
        <v>103</v>
      </c>
      <c r="C81" s="7"/>
      <c r="D81" s="13"/>
      <c r="E81" s="10"/>
      <c r="F81" s="10"/>
      <c r="G81" s="10">
        <f t="shared" si="15"/>
        <v>0</v>
      </c>
      <c r="H81" s="10"/>
      <c r="I81" s="10"/>
      <c r="J81" s="10">
        <f t="shared" si="16"/>
        <v>0</v>
      </c>
      <c r="K81" s="10"/>
      <c r="L81" s="10">
        <v>0.49</v>
      </c>
      <c r="M81" s="10">
        <f t="shared" si="17"/>
        <v>0.49</v>
      </c>
      <c r="N81" s="10"/>
      <c r="O81" s="10"/>
      <c r="P81" s="10">
        <f t="shared" si="18"/>
        <v>0</v>
      </c>
      <c r="Q81" s="10"/>
      <c r="R81" s="10"/>
      <c r="S81" s="10">
        <f t="shared" si="19"/>
        <v>0</v>
      </c>
      <c r="T81" s="10"/>
      <c r="U81" s="10"/>
      <c r="V81" s="10">
        <f t="shared" si="20"/>
        <v>0</v>
      </c>
      <c r="W81" s="10">
        <f t="shared" si="45"/>
        <v>0</v>
      </c>
      <c r="X81" s="10">
        <f t="shared" si="45"/>
        <v>0.49</v>
      </c>
      <c r="Y81" s="10">
        <f t="shared" si="45"/>
        <v>0.49</v>
      </c>
    </row>
    <row r="82" spans="1:27" ht="18" customHeight="1" x14ac:dyDescent="0.25">
      <c r="A82" s="7">
        <f t="shared" si="46"/>
        <v>77</v>
      </c>
      <c r="B82" s="8" t="s">
        <v>104</v>
      </c>
      <c r="C82" s="7"/>
      <c r="D82" s="13"/>
      <c r="E82" s="10"/>
      <c r="F82" s="10"/>
      <c r="G82" s="10">
        <f t="shared" si="15"/>
        <v>0</v>
      </c>
      <c r="H82" s="10"/>
      <c r="I82" s="10"/>
      <c r="J82" s="10">
        <f t="shared" si="16"/>
        <v>0</v>
      </c>
      <c r="K82" s="10"/>
      <c r="L82" s="10">
        <v>1.42</v>
      </c>
      <c r="M82" s="10">
        <f t="shared" si="17"/>
        <v>1.42</v>
      </c>
      <c r="N82" s="10"/>
      <c r="O82" s="10"/>
      <c r="P82" s="10">
        <f t="shared" si="18"/>
        <v>0</v>
      </c>
      <c r="Q82" s="10"/>
      <c r="R82" s="10"/>
      <c r="S82" s="10">
        <f t="shared" si="19"/>
        <v>0</v>
      </c>
      <c r="T82" s="10"/>
      <c r="U82" s="10"/>
      <c r="V82" s="10">
        <f t="shared" si="20"/>
        <v>0</v>
      </c>
      <c r="W82" s="10">
        <f t="shared" si="45"/>
        <v>0</v>
      </c>
      <c r="X82" s="10">
        <f t="shared" si="45"/>
        <v>1.42</v>
      </c>
      <c r="Y82" s="10">
        <f t="shared" si="45"/>
        <v>1.42</v>
      </c>
    </row>
    <row r="83" spans="1:27" ht="18" customHeight="1" x14ac:dyDescent="0.25">
      <c r="A83" s="7">
        <f t="shared" si="46"/>
        <v>78</v>
      </c>
      <c r="B83" s="8" t="s">
        <v>105</v>
      </c>
      <c r="C83" s="7"/>
      <c r="D83" s="13"/>
      <c r="E83" s="10"/>
      <c r="F83" s="10"/>
      <c r="G83" s="10">
        <f t="shared" si="15"/>
        <v>0</v>
      </c>
      <c r="H83" s="10"/>
      <c r="I83" s="10"/>
      <c r="J83" s="10">
        <f t="shared" si="16"/>
        <v>0</v>
      </c>
      <c r="K83" s="10"/>
      <c r="L83" s="10">
        <v>0.68</v>
      </c>
      <c r="M83" s="10">
        <f t="shared" si="17"/>
        <v>0.68</v>
      </c>
      <c r="N83" s="10"/>
      <c r="O83" s="10"/>
      <c r="P83" s="10">
        <f t="shared" si="18"/>
        <v>0</v>
      </c>
      <c r="Q83" s="10"/>
      <c r="R83" s="10"/>
      <c r="S83" s="10">
        <f t="shared" si="19"/>
        <v>0</v>
      </c>
      <c r="T83" s="10"/>
      <c r="U83" s="10"/>
      <c r="V83" s="10">
        <f t="shared" si="20"/>
        <v>0</v>
      </c>
      <c r="W83" s="10">
        <f t="shared" si="45"/>
        <v>0</v>
      </c>
      <c r="X83" s="10">
        <f t="shared" si="45"/>
        <v>0.68</v>
      </c>
      <c r="Y83" s="10">
        <f t="shared" si="45"/>
        <v>0.68</v>
      </c>
    </row>
    <row r="84" spans="1:27" ht="18" customHeight="1" x14ac:dyDescent="0.25">
      <c r="A84" s="7">
        <f t="shared" si="46"/>
        <v>79</v>
      </c>
      <c r="B84" s="8" t="s">
        <v>106</v>
      </c>
      <c r="C84" s="7"/>
      <c r="D84" s="13"/>
      <c r="E84" s="10"/>
      <c r="F84" s="10"/>
      <c r="G84" s="10">
        <f t="shared" si="15"/>
        <v>0</v>
      </c>
      <c r="H84" s="10"/>
      <c r="I84" s="10"/>
      <c r="J84" s="10">
        <f t="shared" si="16"/>
        <v>0</v>
      </c>
      <c r="K84" s="10"/>
      <c r="L84" s="10">
        <v>1.1499999999999999</v>
      </c>
      <c r="M84" s="10">
        <f t="shared" si="17"/>
        <v>1.1499999999999999</v>
      </c>
      <c r="N84" s="10"/>
      <c r="O84" s="10"/>
      <c r="P84" s="10">
        <f t="shared" si="18"/>
        <v>0</v>
      </c>
      <c r="Q84" s="10"/>
      <c r="R84" s="10"/>
      <c r="S84" s="10">
        <f t="shared" si="19"/>
        <v>0</v>
      </c>
      <c r="T84" s="10"/>
      <c r="U84" s="10"/>
      <c r="V84" s="10">
        <f t="shared" si="20"/>
        <v>0</v>
      </c>
      <c r="W84" s="10">
        <f t="shared" si="45"/>
        <v>0</v>
      </c>
      <c r="X84" s="10">
        <f t="shared" si="45"/>
        <v>1.1499999999999999</v>
      </c>
      <c r="Y84" s="10">
        <f t="shared" si="45"/>
        <v>1.1499999999999999</v>
      </c>
    </row>
    <row r="85" spans="1:27" ht="18" customHeight="1" x14ac:dyDescent="0.25">
      <c r="A85" s="7">
        <f t="shared" si="46"/>
        <v>80</v>
      </c>
      <c r="B85" s="8" t="s">
        <v>107</v>
      </c>
      <c r="C85" s="7"/>
      <c r="D85" s="13"/>
      <c r="E85" s="10"/>
      <c r="F85" s="10"/>
      <c r="G85" s="10">
        <f t="shared" si="15"/>
        <v>0</v>
      </c>
      <c r="H85" s="10"/>
      <c r="I85" s="10"/>
      <c r="J85" s="10">
        <f t="shared" si="16"/>
        <v>0</v>
      </c>
      <c r="K85" s="10"/>
      <c r="L85" s="10">
        <v>0.91</v>
      </c>
      <c r="M85" s="10">
        <f t="shared" si="17"/>
        <v>0.91</v>
      </c>
      <c r="N85" s="10"/>
      <c r="O85" s="10"/>
      <c r="P85" s="10">
        <f t="shared" si="18"/>
        <v>0</v>
      </c>
      <c r="Q85" s="10"/>
      <c r="R85" s="10"/>
      <c r="S85" s="10">
        <f t="shared" si="19"/>
        <v>0</v>
      </c>
      <c r="T85" s="10"/>
      <c r="U85" s="10"/>
      <c r="V85" s="10">
        <f t="shared" si="20"/>
        <v>0</v>
      </c>
      <c r="W85" s="10">
        <f t="shared" si="45"/>
        <v>0</v>
      </c>
      <c r="X85" s="10">
        <f t="shared" si="45"/>
        <v>0.91</v>
      </c>
      <c r="Y85" s="10">
        <f t="shared" si="45"/>
        <v>0.91</v>
      </c>
    </row>
    <row r="86" spans="1:27" ht="18" customHeight="1" x14ac:dyDescent="0.25">
      <c r="A86" s="7">
        <f t="shared" si="46"/>
        <v>81</v>
      </c>
      <c r="B86" s="8" t="s">
        <v>108</v>
      </c>
      <c r="C86" s="7"/>
      <c r="D86" s="13"/>
      <c r="E86" s="10"/>
      <c r="F86" s="10"/>
      <c r="G86" s="10">
        <f t="shared" si="15"/>
        <v>0</v>
      </c>
      <c r="H86" s="10"/>
      <c r="I86" s="10"/>
      <c r="J86" s="10">
        <f t="shared" si="16"/>
        <v>0</v>
      </c>
      <c r="K86" s="10"/>
      <c r="L86" s="10">
        <v>4.0199999999999996</v>
      </c>
      <c r="M86" s="10">
        <f t="shared" si="17"/>
        <v>4.0199999999999996</v>
      </c>
      <c r="N86" s="10"/>
      <c r="O86" s="10"/>
      <c r="P86" s="10">
        <f t="shared" si="18"/>
        <v>0</v>
      </c>
      <c r="Q86" s="10"/>
      <c r="R86" s="10"/>
      <c r="S86" s="10">
        <f t="shared" si="19"/>
        <v>0</v>
      </c>
      <c r="T86" s="10"/>
      <c r="U86" s="10"/>
      <c r="V86" s="10">
        <f t="shared" si="20"/>
        <v>0</v>
      </c>
      <c r="W86" s="10">
        <f t="shared" si="45"/>
        <v>0</v>
      </c>
      <c r="X86" s="10">
        <f t="shared" si="45"/>
        <v>4.0199999999999996</v>
      </c>
      <c r="Y86" s="10">
        <f t="shared" si="45"/>
        <v>4.0199999999999996</v>
      </c>
    </row>
    <row r="87" spans="1:27" ht="24" x14ac:dyDescent="0.25">
      <c r="A87" s="7">
        <f t="shared" si="46"/>
        <v>82</v>
      </c>
      <c r="B87" s="21" t="s">
        <v>109</v>
      </c>
      <c r="C87" s="7"/>
      <c r="D87" s="13"/>
      <c r="E87" s="10"/>
      <c r="F87" s="10"/>
      <c r="G87" s="10">
        <f t="shared" si="15"/>
        <v>0</v>
      </c>
      <c r="H87" s="10"/>
      <c r="I87" s="10"/>
      <c r="J87" s="10">
        <f t="shared" si="16"/>
        <v>0</v>
      </c>
      <c r="K87" s="10"/>
      <c r="L87" s="10"/>
      <c r="M87" s="10"/>
      <c r="N87" s="10"/>
      <c r="O87" s="10"/>
      <c r="P87" s="10">
        <f t="shared" si="18"/>
        <v>0</v>
      </c>
      <c r="Q87" s="10"/>
      <c r="R87" s="10"/>
      <c r="S87" s="10">
        <f t="shared" si="19"/>
        <v>0</v>
      </c>
      <c r="T87" s="10"/>
      <c r="U87" s="10"/>
      <c r="V87" s="10">
        <f t="shared" si="20"/>
        <v>0</v>
      </c>
      <c r="W87" s="10">
        <f t="shared" si="45"/>
        <v>0</v>
      </c>
      <c r="X87" s="10">
        <f t="shared" si="45"/>
        <v>0</v>
      </c>
      <c r="Y87" s="10">
        <f t="shared" si="45"/>
        <v>0</v>
      </c>
    </row>
    <row r="88" spans="1:27" ht="18" customHeight="1" x14ac:dyDescent="0.25">
      <c r="A88" s="7">
        <f t="shared" si="46"/>
        <v>83</v>
      </c>
      <c r="B88" s="8" t="s">
        <v>113</v>
      </c>
      <c r="C88" s="7"/>
      <c r="D88" s="13"/>
      <c r="E88" s="10"/>
      <c r="F88" s="10">
        <v>10.15</v>
      </c>
      <c r="G88" s="10">
        <f t="shared" si="15"/>
        <v>10.15</v>
      </c>
      <c r="H88" s="10"/>
      <c r="I88" s="10"/>
      <c r="J88" s="10">
        <f t="shared" si="16"/>
        <v>0</v>
      </c>
      <c r="K88" s="10"/>
      <c r="L88" s="10">
        <v>29.74</v>
      </c>
      <c r="M88" s="10">
        <f t="shared" si="17"/>
        <v>29.74</v>
      </c>
      <c r="N88" s="10"/>
      <c r="O88" s="10"/>
      <c r="P88" s="10">
        <f t="shared" si="18"/>
        <v>0</v>
      </c>
      <c r="Q88" s="10"/>
      <c r="R88" s="10"/>
      <c r="S88" s="10">
        <f t="shared" si="19"/>
        <v>0</v>
      </c>
      <c r="T88" s="10"/>
      <c r="U88" s="10"/>
      <c r="V88" s="10">
        <f t="shared" si="20"/>
        <v>0</v>
      </c>
      <c r="W88" s="10">
        <f t="shared" si="45"/>
        <v>0</v>
      </c>
      <c r="X88" s="10">
        <f t="shared" si="45"/>
        <v>29.74</v>
      </c>
      <c r="Y88" s="10">
        <f t="shared" si="45"/>
        <v>29.74</v>
      </c>
    </row>
    <row r="89" spans="1:27" s="4" customFormat="1" ht="18" customHeight="1" x14ac:dyDescent="0.25">
      <c r="A89" s="14">
        <f t="shared" si="46"/>
        <v>84</v>
      </c>
      <c r="B89" s="15" t="s">
        <v>93</v>
      </c>
      <c r="C89" s="14"/>
      <c r="D89" s="16"/>
      <c r="E89" s="18">
        <f>E69+E70</f>
        <v>1378.434</v>
      </c>
      <c r="F89" s="18">
        <f t="shared" ref="F89:Y89" si="47">F69+F70</f>
        <v>1200.0161600000001</v>
      </c>
      <c r="G89" s="18">
        <f t="shared" si="47"/>
        <v>-178.41783999999998</v>
      </c>
      <c r="H89" s="18">
        <f t="shared" si="47"/>
        <v>2076.8492500000002</v>
      </c>
      <c r="I89" s="18">
        <f t="shared" si="47"/>
        <v>3523.8667490000003</v>
      </c>
      <c r="J89" s="18">
        <f t="shared" si="47"/>
        <v>1447.0174989999996</v>
      </c>
      <c r="K89" s="18">
        <f t="shared" si="47"/>
        <v>4618.1651399999992</v>
      </c>
      <c r="L89" s="18">
        <f t="shared" si="47"/>
        <v>4599.6730840000009</v>
      </c>
      <c r="M89" s="18">
        <f t="shared" si="47"/>
        <v>-18.492055999999813</v>
      </c>
      <c r="N89" s="18">
        <f t="shared" si="47"/>
        <v>0</v>
      </c>
      <c r="O89" s="18">
        <f t="shared" si="47"/>
        <v>0</v>
      </c>
      <c r="P89" s="18">
        <f t="shared" si="47"/>
        <v>0</v>
      </c>
      <c r="Q89" s="18">
        <f t="shared" si="47"/>
        <v>0</v>
      </c>
      <c r="R89" s="18">
        <f t="shared" si="47"/>
        <v>0</v>
      </c>
      <c r="S89" s="18">
        <f t="shared" si="47"/>
        <v>0</v>
      </c>
      <c r="T89" s="18">
        <f t="shared" ref="T89" si="48">T69+T70</f>
        <v>0</v>
      </c>
      <c r="U89" s="18">
        <f t="shared" si="47"/>
        <v>10.51</v>
      </c>
      <c r="V89" s="18">
        <f t="shared" si="47"/>
        <v>10.51</v>
      </c>
      <c r="W89" s="18">
        <f t="shared" si="47"/>
        <v>6695.0143899999994</v>
      </c>
      <c r="X89" s="18">
        <f t="shared" si="47"/>
        <v>8134.049833</v>
      </c>
      <c r="Y89" s="18">
        <f t="shared" si="47"/>
        <v>1439.0354429999998</v>
      </c>
      <c r="Z89" s="5"/>
      <c r="AA89" s="5"/>
    </row>
    <row r="90" spans="1:27" ht="18" customHeight="1" x14ac:dyDescent="0.25">
      <c r="B90" s="44" t="s">
        <v>111</v>
      </c>
      <c r="C90" s="44"/>
      <c r="D90" s="44"/>
      <c r="E90" s="22"/>
      <c r="F90" s="22"/>
      <c r="M90" s="1"/>
      <c r="P90" s="1"/>
      <c r="S90" s="1"/>
      <c r="V90" s="1"/>
    </row>
    <row r="91" spans="1:27" ht="18" customHeight="1" x14ac:dyDescent="0.25">
      <c r="P91" s="3" t="s">
        <v>119</v>
      </c>
      <c r="Y91" s="3">
        <f>X89/F89</f>
        <v>6.7782835799477894</v>
      </c>
    </row>
    <row r="92" spans="1:27" ht="18" customHeight="1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 t="s">
        <v>121</v>
      </c>
      <c r="Q92" s="1"/>
      <c r="R92" s="1"/>
      <c r="S92" s="1"/>
      <c r="T92" s="1"/>
      <c r="U92" s="1"/>
      <c r="V92" s="1"/>
      <c r="W92" s="1"/>
      <c r="X92" s="1"/>
      <c r="Y92" s="1">
        <f>W89/E89</f>
        <v>4.8569713094714722</v>
      </c>
    </row>
    <row r="93" spans="1:27" ht="18" customHeight="1" x14ac:dyDescent="0.25">
      <c r="E93" s="1"/>
      <c r="F93" s="1"/>
      <c r="I93" s="1"/>
      <c r="L93" s="1"/>
      <c r="P93" s="3" t="s">
        <v>129</v>
      </c>
    </row>
    <row r="94" spans="1:27" ht="18" customHeight="1" x14ac:dyDescent="0.25">
      <c r="E94" s="1">
        <f>E89-E60</f>
        <v>1196.7339999999999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 t="s">
        <v>122</v>
      </c>
      <c r="Q94" s="1"/>
      <c r="R94" s="1"/>
      <c r="S94" s="1"/>
      <c r="T94" s="1"/>
      <c r="U94" s="1"/>
      <c r="V94" s="1"/>
      <c r="W94" s="1"/>
      <c r="X94" s="1"/>
      <c r="Y94" s="1">
        <v>0.109</v>
      </c>
    </row>
    <row r="95" spans="1:27" ht="18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 t="s">
        <v>123</v>
      </c>
      <c r="Q95" s="1"/>
      <c r="R95" s="1"/>
      <c r="S95" s="1"/>
      <c r="T95" s="1"/>
      <c r="U95" s="1"/>
      <c r="V95" s="1"/>
      <c r="W95" s="1"/>
      <c r="X95" s="1"/>
      <c r="Y95" s="1"/>
    </row>
    <row r="96" spans="1:27" ht="18" customHeight="1" x14ac:dyDescent="0.25">
      <c r="P96" s="3" t="s">
        <v>124</v>
      </c>
      <c r="Y96" s="3">
        <f>(Y91-Y92)/(100%-Y95)</f>
        <v>1.9213122704763173</v>
      </c>
    </row>
    <row r="97" spans="6:24" ht="18" customHeight="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9" spans="6:24" ht="18" customHeight="1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</sheetData>
  <mergeCells count="38">
    <mergeCell ref="B90:D90"/>
    <mergeCell ref="C34:C35"/>
    <mergeCell ref="E34:E35"/>
    <mergeCell ref="F34:F35"/>
    <mergeCell ref="G34:G35"/>
    <mergeCell ref="D34:D35"/>
    <mergeCell ref="H34:H35"/>
    <mergeCell ref="I34:I35"/>
    <mergeCell ref="J34:J35"/>
    <mergeCell ref="U34:U35"/>
    <mergeCell ref="K34:K35"/>
    <mergeCell ref="L34:L35"/>
    <mergeCell ref="C3:C5"/>
    <mergeCell ref="D3:D5"/>
    <mergeCell ref="E3:G4"/>
    <mergeCell ref="H3:Y3"/>
    <mergeCell ref="H4:J4"/>
    <mergeCell ref="K4:M4"/>
    <mergeCell ref="N4:P4"/>
    <mergeCell ref="Q4:S4"/>
    <mergeCell ref="T4:V4"/>
    <mergeCell ref="W4:Y4"/>
    <mergeCell ref="A1:Y1"/>
    <mergeCell ref="M34:M35"/>
    <mergeCell ref="N34:N35"/>
    <mergeCell ref="O34:O35"/>
    <mergeCell ref="P34:P35"/>
    <mergeCell ref="Q34:Q35"/>
    <mergeCell ref="R34:R35"/>
    <mergeCell ref="S34:S35"/>
    <mergeCell ref="T34:T35"/>
    <mergeCell ref="V34:V35"/>
    <mergeCell ref="W34:W35"/>
    <mergeCell ref="X34:X35"/>
    <mergeCell ref="Y34:Y35"/>
    <mergeCell ref="A2:Y2"/>
    <mergeCell ref="A3:A5"/>
    <mergeCell ref="B3:B5"/>
  </mergeCells>
  <printOptions horizontalCentered="1"/>
  <pageMargins left="0" right="0" top="0.196850393700787" bottom="0.196850393700787" header="0" footer="0"/>
  <pageSetup paperSize="9" scale="68" orientation="landscape" r:id="rId1"/>
  <rowBreaks count="2" manualBreakCount="2">
    <brk id="42" max="24" man="1"/>
    <brk id="80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1"/>
  <sheetViews>
    <sheetView tabSelected="1" zoomScaleNormal="100" zoomScaleSheetLayoutView="100" workbookViewId="0">
      <pane xSplit="4" ySplit="5" topLeftCell="E48" activePane="bottomRight" state="frozen"/>
      <selection activeCell="J5" sqref="J5"/>
      <selection pane="topRight" activeCell="J5" sqref="J5"/>
      <selection pane="bottomLeft" activeCell="J5" sqref="J5"/>
      <selection pane="bottomRight" activeCell="B50" sqref="B50"/>
    </sheetView>
  </sheetViews>
  <sheetFormatPr defaultRowHeight="18" customHeight="1" x14ac:dyDescent="0.25"/>
  <cols>
    <col min="1" max="1" width="4.42578125" style="3" customWidth="1"/>
    <col min="2" max="2" width="29.42578125" style="2" customWidth="1"/>
    <col min="3" max="4" width="8.7109375" style="3" customWidth="1"/>
    <col min="5" max="6" width="7.5703125" style="3" bestFit="1" customWidth="1"/>
    <col min="7" max="7" width="9.42578125" style="3" bestFit="1" customWidth="1"/>
    <col min="8" max="9" width="7.5703125" style="3" bestFit="1" customWidth="1"/>
    <col min="10" max="10" width="9.140625" style="3" customWidth="1"/>
    <col min="11" max="12" width="8.5703125" style="3" bestFit="1" customWidth="1"/>
    <col min="13" max="13" width="9.140625" style="3" customWidth="1"/>
    <col min="14" max="14" width="4.5703125" style="3" bestFit="1" customWidth="1"/>
    <col min="15" max="15" width="6.7109375" style="3" bestFit="1" customWidth="1"/>
    <col min="16" max="16" width="9.140625" style="3" bestFit="1" customWidth="1"/>
    <col min="17" max="17" width="4.5703125" style="3" bestFit="1" customWidth="1"/>
    <col min="18" max="18" width="6.7109375" style="3" customWidth="1"/>
    <col min="19" max="19" width="9.5703125" style="3" customWidth="1"/>
    <col min="20" max="20" width="4.5703125" style="3" bestFit="1" customWidth="1"/>
    <col min="21" max="21" width="6.7109375" style="3" bestFit="1" customWidth="1"/>
    <col min="22" max="22" width="9.140625" style="3" bestFit="1" customWidth="1"/>
    <col min="23" max="24" width="8.5703125" style="3" bestFit="1" customWidth="1"/>
    <col min="25" max="25" width="9.140625" style="3" bestFit="1" customWidth="1"/>
    <col min="26" max="26" width="5.5703125" style="3" bestFit="1" customWidth="1"/>
    <col min="27" max="27" width="6.5703125" style="3" bestFit="1" customWidth="1"/>
    <col min="28" max="16384" width="9.140625" style="3"/>
  </cols>
  <sheetData>
    <row r="1" spans="1:25" ht="18" customHeight="1" x14ac:dyDescent="0.2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8" customHeight="1" x14ac:dyDescent="0.25">
      <c r="A2" s="47" t="s">
        <v>125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s="4" customFormat="1" ht="18" customHeight="1" x14ac:dyDescent="0.25">
      <c r="A3" s="48" t="s">
        <v>118</v>
      </c>
      <c r="B3" s="51" t="s">
        <v>1</v>
      </c>
      <c r="C3" s="48" t="s">
        <v>128</v>
      </c>
      <c r="D3" s="41" t="s">
        <v>127</v>
      </c>
      <c r="E3" s="54" t="s">
        <v>2</v>
      </c>
      <c r="F3" s="55"/>
      <c r="G3" s="56"/>
      <c r="H3" s="60" t="s">
        <v>3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</row>
    <row r="4" spans="1:25" s="4" customFormat="1" ht="28.5" customHeight="1" x14ac:dyDescent="0.25">
      <c r="A4" s="49"/>
      <c r="B4" s="52"/>
      <c r="C4" s="49"/>
      <c r="D4" s="42"/>
      <c r="E4" s="57"/>
      <c r="F4" s="58"/>
      <c r="G4" s="59"/>
      <c r="H4" s="60" t="s">
        <v>4</v>
      </c>
      <c r="I4" s="61"/>
      <c r="J4" s="62"/>
      <c r="K4" s="60" t="s">
        <v>5</v>
      </c>
      <c r="L4" s="61"/>
      <c r="M4" s="62"/>
      <c r="N4" s="60" t="s">
        <v>6</v>
      </c>
      <c r="O4" s="61"/>
      <c r="P4" s="62"/>
      <c r="Q4" s="60" t="s">
        <v>7</v>
      </c>
      <c r="R4" s="61"/>
      <c r="S4" s="62"/>
      <c r="T4" s="60" t="s">
        <v>8</v>
      </c>
      <c r="U4" s="61"/>
      <c r="V4" s="62"/>
      <c r="W4" s="60" t="s">
        <v>9</v>
      </c>
      <c r="X4" s="61"/>
      <c r="Y4" s="62"/>
    </row>
    <row r="5" spans="1:25" s="4" customFormat="1" ht="37.5" customHeight="1" x14ac:dyDescent="0.25">
      <c r="A5" s="50"/>
      <c r="B5" s="53"/>
      <c r="C5" s="50"/>
      <c r="D5" s="43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22</v>
      </c>
      <c r="R5" s="14" t="s">
        <v>23</v>
      </c>
      <c r="S5" s="14" t="s">
        <v>24</v>
      </c>
      <c r="T5" s="14" t="s">
        <v>25</v>
      </c>
      <c r="U5" s="14" t="s">
        <v>26</v>
      </c>
      <c r="V5" s="14" t="s">
        <v>27</v>
      </c>
      <c r="W5" s="14" t="s">
        <v>28</v>
      </c>
      <c r="X5" s="14" t="s">
        <v>29</v>
      </c>
      <c r="Y5" s="14" t="s">
        <v>30</v>
      </c>
    </row>
    <row r="6" spans="1:25" ht="18" customHeight="1" x14ac:dyDescent="0.25">
      <c r="A6" s="7">
        <v>1</v>
      </c>
      <c r="B6" s="8" t="s">
        <v>31</v>
      </c>
      <c r="C6" s="7">
        <v>420</v>
      </c>
      <c r="D6" s="9">
        <v>0.2334</v>
      </c>
      <c r="E6" s="10">
        <f>'Oct '!E6+'Nov '!E6+'Dec '!E6</f>
        <v>151.34333333333333</v>
      </c>
      <c r="F6" s="10">
        <f>'Oct '!F6+'Nov '!F6+'Dec '!F6</f>
        <v>112.52108817333334</v>
      </c>
      <c r="G6" s="10">
        <f>'Oct '!G6+'Nov '!G6+'Dec '!G6</f>
        <v>-38.822245159999994</v>
      </c>
      <c r="H6" s="10">
        <f>'Oct '!H6+'Nov '!H6+'Dec '!H6</f>
        <v>138.816666666667</v>
      </c>
      <c r="I6" s="10">
        <f>'Oct '!I6+'Nov '!I6+'Dec '!I6</f>
        <v>138.8109016926</v>
      </c>
      <c r="J6" s="10">
        <f>'Oct '!J6+'Nov '!J6+'Dec '!J6</f>
        <v>-5.7649740669916127E-3</v>
      </c>
      <c r="K6" s="10">
        <f>'Oct '!K6+'Nov '!K6+'Dec '!K6</f>
        <v>505.48673333333329</v>
      </c>
      <c r="L6" s="10">
        <f>'Oct '!L6+'Nov '!L6+'Dec '!L6</f>
        <v>375.83270116559999</v>
      </c>
      <c r="M6" s="10">
        <f>'Oct '!M6+'Nov '!M6+'Dec '!M6</f>
        <v>-129.65403216773331</v>
      </c>
      <c r="N6" s="10">
        <f>'Oct '!N6+'Nov '!N6+'Dec '!N6</f>
        <v>0</v>
      </c>
      <c r="O6" s="10">
        <f>'Oct '!O6+'Nov '!O6+'Dec '!O6</f>
        <v>0</v>
      </c>
      <c r="P6" s="10">
        <f>'Oct '!P6+'Nov '!P6+'Dec '!P6</f>
        <v>0</v>
      </c>
      <c r="Q6" s="10">
        <f>'Oct '!Q6+'Nov '!Q6+'Dec '!Q6</f>
        <v>0</v>
      </c>
      <c r="R6" s="10">
        <f>'Oct '!R6+'Nov '!R6+'Dec '!R6</f>
        <v>0</v>
      </c>
      <c r="S6" s="10">
        <f>'Oct '!S6+'Nov '!S6+'Dec '!S6</f>
        <v>0</v>
      </c>
      <c r="T6" s="10">
        <f>'Oct '!T6+'Nov '!T6+'Dec '!T6</f>
        <v>0</v>
      </c>
      <c r="U6" s="10">
        <f>'Oct '!U6+'Nov '!U6+'Dec '!U6</f>
        <v>0</v>
      </c>
      <c r="V6" s="10">
        <f>'Oct '!V6+'Nov '!V6+'Dec '!V6</f>
        <v>0</v>
      </c>
      <c r="W6" s="10">
        <f>'Oct '!W6+'Nov '!W6+'Dec '!W6</f>
        <v>644.30340000000024</v>
      </c>
      <c r="X6" s="10">
        <f>'Oct '!X6+'Nov '!X6+'Dec '!X6</f>
        <v>514.64360285819998</v>
      </c>
      <c r="Y6" s="10">
        <f>'Oct '!Y6+'Nov '!Y6+'Dec '!Y6</f>
        <v>-129.65979714180031</v>
      </c>
    </row>
    <row r="7" spans="1:25" ht="18" customHeight="1" x14ac:dyDescent="0.25">
      <c r="A7" s="7">
        <f>A6+1</f>
        <v>2</v>
      </c>
      <c r="B7" s="8" t="s">
        <v>32</v>
      </c>
      <c r="C7" s="7">
        <v>420</v>
      </c>
      <c r="D7" s="9">
        <v>0.2334</v>
      </c>
      <c r="E7" s="10">
        <f>'Oct '!E7+'Nov '!E7+'Dec '!E7</f>
        <v>151.34333333333333</v>
      </c>
      <c r="F7" s="10">
        <f>'Oct '!F7+'Nov '!F7+'Dec '!F7</f>
        <v>112.52108817333334</v>
      </c>
      <c r="G7" s="10">
        <f>'Oct '!G7+'Nov '!G7+'Dec '!G7</f>
        <v>-38.822245159999994</v>
      </c>
      <c r="H7" s="10">
        <f>'Oct '!H7+'Nov '!H7+'Dec '!H7</f>
        <v>138.816666666667</v>
      </c>
      <c r="I7" s="10">
        <f>'Oct '!I7+'Nov '!I7+'Dec '!I7</f>
        <v>138.8109016926</v>
      </c>
      <c r="J7" s="10">
        <f>'Oct '!J7+'Nov '!J7+'Dec '!J7</f>
        <v>-5.7649740669916127E-3</v>
      </c>
      <c r="K7" s="10">
        <f>'Oct '!K7+'Nov '!K7+'Dec '!K7</f>
        <v>505.48673333333329</v>
      </c>
      <c r="L7" s="10">
        <f>'Oct '!L7+'Nov '!L7+'Dec '!L7</f>
        <v>375.83270116559999</v>
      </c>
      <c r="M7" s="10">
        <f>'Oct '!M7+'Nov '!M7+'Dec '!M7</f>
        <v>-129.65403216773331</v>
      </c>
      <c r="N7" s="10">
        <f>'Oct '!N7+'Nov '!N7+'Dec '!N7</f>
        <v>0</v>
      </c>
      <c r="O7" s="10">
        <f>'Oct '!O7+'Nov '!O7+'Dec '!O7</f>
        <v>0</v>
      </c>
      <c r="P7" s="10">
        <f>'Oct '!P7+'Nov '!P7+'Dec '!P7</f>
        <v>0</v>
      </c>
      <c r="Q7" s="10">
        <f>'Oct '!Q7+'Nov '!Q7+'Dec '!Q7</f>
        <v>0</v>
      </c>
      <c r="R7" s="10">
        <f>'Oct '!R7+'Nov '!R7+'Dec '!R7</f>
        <v>0</v>
      </c>
      <c r="S7" s="10">
        <f>'Oct '!S7+'Nov '!S7+'Dec '!S7</f>
        <v>0</v>
      </c>
      <c r="T7" s="10">
        <f>'Oct '!T7+'Nov '!T7+'Dec '!T7</f>
        <v>0</v>
      </c>
      <c r="U7" s="10">
        <f>'Oct '!U7+'Nov '!U7+'Dec '!U7</f>
        <v>0</v>
      </c>
      <c r="V7" s="10">
        <f>'Oct '!V7+'Nov '!V7+'Dec '!V7</f>
        <v>0</v>
      </c>
      <c r="W7" s="10">
        <f>'Oct '!W7+'Nov '!W7+'Dec '!W7</f>
        <v>644.30340000000024</v>
      </c>
      <c r="X7" s="10">
        <f>'Oct '!X7+'Nov '!X7+'Dec '!X7</f>
        <v>514.64360285819998</v>
      </c>
      <c r="Y7" s="10">
        <f>'Oct '!Y7+'Nov '!Y7+'Dec '!Y7</f>
        <v>-129.65979714180031</v>
      </c>
    </row>
    <row r="8" spans="1:25" ht="18" customHeight="1" x14ac:dyDescent="0.25">
      <c r="A8" s="7">
        <f t="shared" ref="A8:A73" si="0">A7+1</f>
        <v>3</v>
      </c>
      <c r="B8" s="8" t="s">
        <v>33</v>
      </c>
      <c r="C8" s="7">
        <v>420</v>
      </c>
      <c r="D8" s="9">
        <v>0.2334</v>
      </c>
      <c r="E8" s="10">
        <f>'Oct '!E8+'Nov '!E8+'Dec '!E8</f>
        <v>151.34333333333333</v>
      </c>
      <c r="F8" s="10">
        <f>'Oct '!F8+'Nov '!F8+'Dec '!F8</f>
        <v>112.52108817333334</v>
      </c>
      <c r="G8" s="10">
        <f>'Oct '!G8+'Nov '!G8+'Dec '!G8</f>
        <v>-38.822245159999994</v>
      </c>
      <c r="H8" s="10">
        <f>'Oct '!H8+'Nov '!H8+'Dec '!H8</f>
        <v>138.816666666667</v>
      </c>
      <c r="I8" s="10">
        <f>'Oct '!I8+'Nov '!I8+'Dec '!I8</f>
        <v>138.8109016926</v>
      </c>
      <c r="J8" s="10">
        <f>'Oct '!J8+'Nov '!J8+'Dec '!J8</f>
        <v>-5.7649740669916127E-3</v>
      </c>
      <c r="K8" s="10">
        <f>'Oct '!K8+'Nov '!K8+'Dec '!K8</f>
        <v>505.48673333333329</v>
      </c>
      <c r="L8" s="10">
        <f>'Oct '!L8+'Nov '!L8+'Dec '!L8</f>
        <v>375.83270116559999</v>
      </c>
      <c r="M8" s="10">
        <f>'Oct '!M8+'Nov '!M8+'Dec '!M8</f>
        <v>-129.65403216773331</v>
      </c>
      <c r="N8" s="10">
        <f>'Oct '!N8+'Nov '!N8+'Dec '!N8</f>
        <v>0</v>
      </c>
      <c r="O8" s="10">
        <f>'Oct '!O8+'Nov '!O8+'Dec '!O8</f>
        <v>0</v>
      </c>
      <c r="P8" s="10">
        <f>'Oct '!P8+'Nov '!P8+'Dec '!P8</f>
        <v>0</v>
      </c>
      <c r="Q8" s="10">
        <f>'Oct '!Q8+'Nov '!Q8+'Dec '!Q8</f>
        <v>0</v>
      </c>
      <c r="R8" s="10">
        <f>'Oct '!R8+'Nov '!R8+'Dec '!R8</f>
        <v>0</v>
      </c>
      <c r="S8" s="10">
        <f>'Oct '!S8+'Nov '!S8+'Dec '!S8</f>
        <v>0</v>
      </c>
      <c r="T8" s="10">
        <f>'Oct '!T8+'Nov '!T8+'Dec '!T8</f>
        <v>0</v>
      </c>
      <c r="U8" s="10">
        <f>'Oct '!U8+'Nov '!U8+'Dec '!U8</f>
        <v>0</v>
      </c>
      <c r="V8" s="10">
        <f>'Oct '!V8+'Nov '!V8+'Dec '!V8</f>
        <v>0</v>
      </c>
      <c r="W8" s="10">
        <f>'Oct '!W8+'Nov '!W8+'Dec '!W8</f>
        <v>644.30340000000024</v>
      </c>
      <c r="X8" s="10">
        <f>'Oct '!X8+'Nov '!X8+'Dec '!X8</f>
        <v>514.64360285819998</v>
      </c>
      <c r="Y8" s="10">
        <f>'Oct '!Y8+'Nov '!Y8+'Dec '!Y8</f>
        <v>-129.65979714180031</v>
      </c>
    </row>
    <row r="9" spans="1:25" ht="18" customHeight="1" x14ac:dyDescent="0.25">
      <c r="A9" s="7">
        <f t="shared" si="0"/>
        <v>4</v>
      </c>
      <c r="B9" s="8" t="s">
        <v>34</v>
      </c>
      <c r="C9" s="7">
        <v>500</v>
      </c>
      <c r="D9" s="9">
        <v>0.2334</v>
      </c>
      <c r="E9" s="10">
        <f>'Oct '!E9+'Nov '!E9+'Dec '!E9</f>
        <v>166.42000000000002</v>
      </c>
      <c r="F9" s="10">
        <f>'Oct '!F9+'Nov '!F9+'Dec '!F9</f>
        <v>179.2224219</v>
      </c>
      <c r="G9" s="10">
        <f>'Oct '!G9+'Nov '!G9+'Dec '!G9</f>
        <v>12.802421899999992</v>
      </c>
      <c r="H9" s="10">
        <f>'Oct '!H9+'Nov '!H9+'Dec '!H9</f>
        <v>167.27499999999998</v>
      </c>
      <c r="I9" s="10">
        <f>'Oct '!I9+'Nov '!I9+'Dec '!I9</f>
        <v>167.26536992219999</v>
      </c>
      <c r="J9" s="10">
        <f>'Oct '!J9+'Nov '!J9+'Dec '!J9</f>
        <v>-9.6300777999758225E-3</v>
      </c>
      <c r="K9" s="10">
        <f>'Oct '!K9+'Nov '!K9+'Dec '!K9</f>
        <v>524.22299999999996</v>
      </c>
      <c r="L9" s="10">
        <f>'Oct '!L9+'Nov '!L9+'Dec '!L9</f>
        <v>564.565128985</v>
      </c>
      <c r="M9" s="10">
        <f>'Oct '!M9+'Nov '!M9+'Dec '!M9</f>
        <v>40.342128985000031</v>
      </c>
      <c r="N9" s="10">
        <f>'Oct '!N9+'Nov '!N9+'Dec '!N9</f>
        <v>0</v>
      </c>
      <c r="O9" s="10">
        <f>'Oct '!O9+'Nov '!O9+'Dec '!O9</f>
        <v>0</v>
      </c>
      <c r="P9" s="10">
        <f>'Oct '!P9+'Nov '!P9+'Dec '!P9</f>
        <v>0</v>
      </c>
      <c r="Q9" s="10">
        <f>'Oct '!Q9+'Nov '!Q9+'Dec '!Q9</f>
        <v>0</v>
      </c>
      <c r="R9" s="10">
        <f>'Oct '!R9+'Nov '!R9+'Dec '!R9</f>
        <v>0</v>
      </c>
      <c r="S9" s="10">
        <f>'Oct '!S9+'Nov '!S9+'Dec '!S9</f>
        <v>0</v>
      </c>
      <c r="T9" s="10">
        <f>'Oct '!T9+'Nov '!T9+'Dec '!T9</f>
        <v>0</v>
      </c>
      <c r="U9" s="10">
        <f>'Oct '!U9+'Nov '!U9+'Dec '!U9</f>
        <v>0</v>
      </c>
      <c r="V9" s="10">
        <f>'Oct '!V9+'Nov '!V9+'Dec '!V9</f>
        <v>0</v>
      </c>
      <c r="W9" s="10">
        <f>'Oct '!W9+'Nov '!W9+'Dec '!W9</f>
        <v>691.49799999999982</v>
      </c>
      <c r="X9" s="10">
        <f>'Oct '!X9+'Nov '!X9+'Dec '!X9</f>
        <v>731.83049890719997</v>
      </c>
      <c r="Y9" s="10">
        <f>'Oct '!Y9+'Nov '!Y9+'Dec '!Y9</f>
        <v>40.332498907200055</v>
      </c>
    </row>
    <row r="10" spans="1:25" ht="18" customHeight="1" x14ac:dyDescent="0.25">
      <c r="A10" s="7">
        <f t="shared" si="0"/>
        <v>5</v>
      </c>
      <c r="B10" s="8" t="s">
        <v>35</v>
      </c>
      <c r="C10" s="7">
        <v>420</v>
      </c>
      <c r="D10" s="9">
        <v>0.2334</v>
      </c>
      <c r="E10" s="10">
        <f>'Oct '!E10+'Nov '!E10+'Dec '!E10</f>
        <v>151.34</v>
      </c>
      <c r="F10" s="10">
        <f>'Oct '!F10+'Nov '!F10+'Dec '!F10</f>
        <v>92.159007779999996</v>
      </c>
      <c r="G10" s="10">
        <f>'Oct '!G10+'Nov '!G10+'Dec '!G10</f>
        <v>-59.180992220000007</v>
      </c>
      <c r="H10" s="10">
        <f>'Oct '!H10+'Nov '!H10+'Dec '!H10</f>
        <v>157.02500000000001</v>
      </c>
      <c r="I10" s="10">
        <f>'Oct '!I10+'Nov '!I10+'Dec '!I10</f>
        <v>157.045785</v>
      </c>
      <c r="J10" s="10">
        <f>'Oct '!J10+'Nov '!J10+'Dec '!J10</f>
        <v>2.0784999999996501E-2</v>
      </c>
      <c r="K10" s="10">
        <f>'Oct '!K10+'Nov '!K10+'Dec '!K10</f>
        <v>584.17239999999993</v>
      </c>
      <c r="L10" s="10">
        <f>'Oct '!L10+'Nov '!L10+'Dec '!L10</f>
        <v>355.74017003080002</v>
      </c>
      <c r="M10" s="10">
        <f>'Oct '!M10+'Nov '!M10+'Dec '!M10</f>
        <v>-228.43222996919997</v>
      </c>
      <c r="N10" s="10">
        <f>'Oct '!N10+'Nov '!N10+'Dec '!N10</f>
        <v>0</v>
      </c>
      <c r="O10" s="10">
        <f>'Oct '!O10+'Nov '!O10+'Dec '!O10</f>
        <v>0</v>
      </c>
      <c r="P10" s="10">
        <f>'Oct '!P10+'Nov '!P10+'Dec '!P10</f>
        <v>0</v>
      </c>
      <c r="Q10" s="10">
        <f>'Oct '!Q10+'Nov '!Q10+'Dec '!Q10</f>
        <v>0</v>
      </c>
      <c r="R10" s="10">
        <f>'Oct '!R10+'Nov '!R10+'Dec '!R10</f>
        <v>0</v>
      </c>
      <c r="S10" s="10">
        <f>'Oct '!S10+'Nov '!S10+'Dec '!S10</f>
        <v>0</v>
      </c>
      <c r="T10" s="10">
        <f>'Oct '!T10+'Nov '!T10+'Dec '!T10</f>
        <v>0</v>
      </c>
      <c r="U10" s="10">
        <f>'Oct '!U10+'Nov '!U10+'Dec '!U10</f>
        <v>0</v>
      </c>
      <c r="V10" s="10">
        <f>'Oct '!V10+'Nov '!V10+'Dec '!V10</f>
        <v>0</v>
      </c>
      <c r="W10" s="10">
        <f>'Oct '!W10+'Nov '!W10+'Dec '!W10</f>
        <v>741.19740000000002</v>
      </c>
      <c r="X10" s="10">
        <f>'Oct '!X10+'Nov '!X10+'Dec '!X10</f>
        <v>512.7859550308001</v>
      </c>
      <c r="Y10" s="10">
        <f>'Oct '!Y10+'Nov '!Y10+'Dec '!Y10</f>
        <v>-228.41144496919995</v>
      </c>
    </row>
    <row r="11" spans="1:25" ht="18" customHeight="1" x14ac:dyDescent="0.25">
      <c r="A11" s="7">
        <f t="shared" si="0"/>
        <v>6</v>
      </c>
      <c r="B11" s="8" t="s">
        <v>36</v>
      </c>
      <c r="C11" s="7">
        <v>420</v>
      </c>
      <c r="D11" s="9">
        <v>0.2334</v>
      </c>
      <c r="E11" s="10">
        <f>'Oct '!E11+'Nov '!E11+'Dec '!E11</f>
        <v>137.91</v>
      </c>
      <c r="F11" s="10">
        <f>'Oct '!F11+'Nov '!F11+'Dec '!F11</f>
        <v>119.70588545999999</v>
      </c>
      <c r="G11" s="10">
        <f>'Oct '!G11+'Nov '!G11+'Dec '!G11</f>
        <v>-18.204114540000006</v>
      </c>
      <c r="H11" s="10">
        <f>'Oct '!H11+'Nov '!H11+'Dec '!H11</f>
        <v>153.97500000000002</v>
      </c>
      <c r="I11" s="10">
        <f>'Oct '!I11+'Nov '!I11+'Dec '!I11</f>
        <v>153.98854984439998</v>
      </c>
      <c r="J11" s="10">
        <f>'Oct '!J11+'Nov '!J11+'Dec '!J11</f>
        <v>1.3549844399989297E-2</v>
      </c>
      <c r="K11" s="10">
        <f>'Oct '!K11+'Nov '!K11+'Dec '!K11</f>
        <v>532.33259999999996</v>
      </c>
      <c r="L11" s="10">
        <f>'Oct '!L11+'Nov '!L11+'Dec '!L11</f>
        <v>462.04191787560001</v>
      </c>
      <c r="M11" s="10">
        <f>'Oct '!M11+'Nov '!M11+'Dec '!M11</f>
        <v>-70.290682124399979</v>
      </c>
      <c r="N11" s="10">
        <f>'Oct '!N11+'Nov '!N11+'Dec '!N11</f>
        <v>0</v>
      </c>
      <c r="O11" s="10">
        <f>'Oct '!O11+'Nov '!O11+'Dec '!O11</f>
        <v>0</v>
      </c>
      <c r="P11" s="10">
        <f>'Oct '!P11+'Nov '!P11+'Dec '!P11</f>
        <v>0</v>
      </c>
      <c r="Q11" s="10">
        <f>'Oct '!Q11+'Nov '!Q11+'Dec '!Q11</f>
        <v>0</v>
      </c>
      <c r="R11" s="10">
        <f>'Oct '!R11+'Nov '!R11+'Dec '!R11</f>
        <v>0</v>
      </c>
      <c r="S11" s="10">
        <f>'Oct '!S11+'Nov '!S11+'Dec '!S11</f>
        <v>0</v>
      </c>
      <c r="T11" s="10">
        <f>'Oct '!T11+'Nov '!T11+'Dec '!T11</f>
        <v>0</v>
      </c>
      <c r="U11" s="10">
        <f>'Oct '!U11+'Nov '!U11+'Dec '!U11</f>
        <v>0</v>
      </c>
      <c r="V11" s="10">
        <f>'Oct '!V11+'Nov '!V11+'Dec '!V11</f>
        <v>0</v>
      </c>
      <c r="W11" s="10">
        <f>'Oct '!W11+'Nov '!W11+'Dec '!W11</f>
        <v>686.30759999999998</v>
      </c>
      <c r="X11" s="10">
        <f>'Oct '!X11+'Nov '!X11+'Dec '!X11</f>
        <v>616.03046771999993</v>
      </c>
      <c r="Y11" s="10">
        <f>'Oct '!Y11+'Nov '!Y11+'Dec '!Y11</f>
        <v>-70.277132279999989</v>
      </c>
    </row>
    <row r="12" spans="1:25" ht="18" customHeight="1" x14ac:dyDescent="0.25">
      <c r="A12" s="7">
        <f t="shared" si="0"/>
        <v>7</v>
      </c>
      <c r="B12" s="8" t="s">
        <v>37</v>
      </c>
      <c r="C12" s="7">
        <v>210</v>
      </c>
      <c r="D12" s="9">
        <v>0.2334</v>
      </c>
      <c r="E12" s="10">
        <f>'Oct '!E12+'Nov '!E12+'Dec '!E12</f>
        <v>82.39</v>
      </c>
      <c r="F12" s="10">
        <f>'Oct '!F12+'Nov '!F12+'Dec '!F12</f>
        <v>76.352191000000005</v>
      </c>
      <c r="G12" s="10">
        <f>'Oct '!G12+'Nov '!G12+'Dec '!G12</f>
        <v>-6.0378090000000029</v>
      </c>
      <c r="H12" s="10">
        <f>'Oct '!H12+'Nov '!H12+'Dec '!H12</f>
        <v>99.5</v>
      </c>
      <c r="I12" s="10">
        <f>'Oct '!I12+'Nov '!I12+'Dec '!I12</f>
        <v>99.51003007780001</v>
      </c>
      <c r="J12" s="10">
        <f>'Oct '!J12+'Nov '!J12+'Dec '!J12</f>
        <v>1.0030077800010417E-2</v>
      </c>
      <c r="K12" s="10">
        <f>'Oct '!K12+'Nov '!K12+'Dec '!K12</f>
        <v>318.02539999999999</v>
      </c>
      <c r="L12" s="10">
        <f>'Oct '!L12+'Nov '!L12+'Dec '!L12</f>
        <v>294.72585726</v>
      </c>
      <c r="M12" s="10">
        <f>'Oct '!M12+'Nov '!M12+'Dec '!M12</f>
        <v>-23.299542739999993</v>
      </c>
      <c r="N12" s="10">
        <f>'Oct '!N12+'Nov '!N12+'Dec '!N12</f>
        <v>0</v>
      </c>
      <c r="O12" s="10">
        <f>'Oct '!O12+'Nov '!O12+'Dec '!O12</f>
        <v>0</v>
      </c>
      <c r="P12" s="10">
        <f>'Oct '!P12+'Nov '!P12+'Dec '!P12</f>
        <v>0</v>
      </c>
      <c r="Q12" s="10">
        <f>'Oct '!Q12+'Nov '!Q12+'Dec '!Q12</f>
        <v>0</v>
      </c>
      <c r="R12" s="10">
        <f>'Oct '!R12+'Nov '!R12+'Dec '!R12</f>
        <v>0</v>
      </c>
      <c r="S12" s="10">
        <f>'Oct '!S12+'Nov '!S12+'Dec '!S12</f>
        <v>0</v>
      </c>
      <c r="T12" s="10">
        <f>'Oct '!T12+'Nov '!T12+'Dec '!T12</f>
        <v>0</v>
      </c>
      <c r="U12" s="10">
        <f>'Oct '!U12+'Nov '!U12+'Dec '!U12</f>
        <v>0</v>
      </c>
      <c r="V12" s="10">
        <f>'Oct '!V12+'Nov '!V12+'Dec '!V12</f>
        <v>0</v>
      </c>
      <c r="W12" s="10">
        <f>'Oct '!W12+'Nov '!W12+'Dec '!W12</f>
        <v>417.52539999999999</v>
      </c>
      <c r="X12" s="10">
        <f>'Oct '!X12+'Nov '!X12+'Dec '!X12</f>
        <v>394.23588733780002</v>
      </c>
      <c r="Y12" s="10">
        <f>'Oct '!Y12+'Nov '!Y12+'Dec '!Y12</f>
        <v>-23.289512662199982</v>
      </c>
    </row>
    <row r="13" spans="1:25" ht="18" customHeight="1" x14ac:dyDescent="0.25">
      <c r="A13" s="7">
        <f t="shared" si="0"/>
        <v>8</v>
      </c>
      <c r="B13" s="8" t="s">
        <v>38</v>
      </c>
      <c r="C13" s="7">
        <v>600</v>
      </c>
      <c r="D13" s="9">
        <v>0.2334</v>
      </c>
      <c r="E13" s="10">
        <f>'Oct '!E13+'Nov '!E13+'Dec '!E13</f>
        <v>201.29000000000002</v>
      </c>
      <c r="F13" s="10">
        <f>'Oct '!F13+'Nov '!F13+'Dec '!F13</f>
        <v>184.76415739999999</v>
      </c>
      <c r="G13" s="10">
        <f>'Oct '!G13+'Nov '!G13+'Dec '!G13</f>
        <v>-16.525842600000011</v>
      </c>
      <c r="H13" s="10">
        <f>'Oct '!H13+'Nov '!H13+'Dec '!H13</f>
        <v>439.09999999999991</v>
      </c>
      <c r="I13" s="10">
        <f>'Oct '!I13+'Nov '!I13+'Dec '!I13</f>
        <v>439.10708492219999</v>
      </c>
      <c r="J13" s="10">
        <f>'Oct '!J13+'Nov '!J13+'Dec '!J13</f>
        <v>7.0849222000788359E-3</v>
      </c>
      <c r="K13" s="10">
        <f>'Oct '!K13+'Nov '!K13+'Dec '!K13</f>
        <v>736.72140000000002</v>
      </c>
      <c r="L13" s="10">
        <f>'Oct '!L13+'Nov '!L13+'Dec '!L13</f>
        <v>673.61868676400002</v>
      </c>
      <c r="M13" s="10">
        <f>'Oct '!M13+'Nov '!M13+'Dec '!M13</f>
        <v>-63.102713235999957</v>
      </c>
      <c r="N13" s="10">
        <f>'Oct '!N13+'Nov '!N13+'Dec '!N13</f>
        <v>0</v>
      </c>
      <c r="O13" s="10">
        <f>'Oct '!O13+'Nov '!O13+'Dec '!O13</f>
        <v>0</v>
      </c>
      <c r="P13" s="10">
        <f>'Oct '!P13+'Nov '!P13+'Dec '!P13</f>
        <v>0</v>
      </c>
      <c r="Q13" s="10">
        <f>'Oct '!Q13+'Nov '!Q13+'Dec '!Q13</f>
        <v>0</v>
      </c>
      <c r="R13" s="10">
        <f>'Oct '!R13+'Nov '!R13+'Dec '!R13</f>
        <v>0</v>
      </c>
      <c r="S13" s="10">
        <f>'Oct '!S13+'Nov '!S13+'Dec '!S13</f>
        <v>0</v>
      </c>
      <c r="T13" s="10">
        <f>'Oct '!T13+'Nov '!T13+'Dec '!T13</f>
        <v>0</v>
      </c>
      <c r="U13" s="10">
        <f>'Oct '!U13+'Nov '!U13+'Dec '!U13</f>
        <v>0</v>
      </c>
      <c r="V13" s="10">
        <f>'Oct '!V13+'Nov '!V13+'Dec '!V13</f>
        <v>0</v>
      </c>
      <c r="W13" s="10">
        <f>'Oct '!W13+'Nov '!W13+'Dec '!W13</f>
        <v>1175.8213999999998</v>
      </c>
      <c r="X13" s="10">
        <f>'Oct '!X13+'Nov '!X13+'Dec '!X13</f>
        <v>1112.7257716862</v>
      </c>
      <c r="Y13" s="10">
        <f>'Oct '!Y13+'Nov '!Y13+'Dec '!Y13</f>
        <v>-63.095628313799878</v>
      </c>
    </row>
    <row r="14" spans="1:25" s="4" customFormat="1" ht="18" customHeight="1" x14ac:dyDescent="0.25">
      <c r="A14" s="14">
        <f t="shared" si="0"/>
        <v>9</v>
      </c>
      <c r="B14" s="15" t="s">
        <v>39</v>
      </c>
      <c r="C14" s="14">
        <f>SUM(C6:C13)</f>
        <v>3410</v>
      </c>
      <c r="D14" s="17"/>
      <c r="E14" s="18">
        <f t="shared" ref="E14:Y14" si="1">SUM(E6:E13)</f>
        <v>1193.3800000000001</v>
      </c>
      <c r="F14" s="18">
        <f t="shared" si="1"/>
        <v>989.76692806000005</v>
      </c>
      <c r="G14" s="18">
        <f t="shared" si="1"/>
        <v>-203.61307194000003</v>
      </c>
      <c r="H14" s="18">
        <f t="shared" si="1"/>
        <v>1433.325000000001</v>
      </c>
      <c r="I14" s="18">
        <f t="shared" si="1"/>
        <v>1433.3495248444001</v>
      </c>
      <c r="J14" s="18">
        <f t="shared" si="1"/>
        <v>2.452484439912439E-2</v>
      </c>
      <c r="K14" s="18">
        <f t="shared" si="1"/>
        <v>4211.9349999999995</v>
      </c>
      <c r="L14" s="18">
        <f t="shared" si="1"/>
        <v>3478.1898644121998</v>
      </c>
      <c r="M14" s="18">
        <f t="shared" si="1"/>
        <v>-733.74513558779972</v>
      </c>
      <c r="N14" s="18">
        <f t="shared" si="1"/>
        <v>0</v>
      </c>
      <c r="O14" s="18">
        <f t="shared" si="1"/>
        <v>0</v>
      </c>
      <c r="P14" s="18">
        <f t="shared" si="1"/>
        <v>0</v>
      </c>
      <c r="Q14" s="18">
        <f t="shared" si="1"/>
        <v>0</v>
      </c>
      <c r="R14" s="18">
        <f t="shared" si="1"/>
        <v>0</v>
      </c>
      <c r="S14" s="18">
        <f t="shared" si="1"/>
        <v>0</v>
      </c>
      <c r="T14" s="18">
        <f t="shared" si="1"/>
        <v>0</v>
      </c>
      <c r="U14" s="18">
        <f t="shared" si="1"/>
        <v>0</v>
      </c>
      <c r="V14" s="18">
        <f t="shared" si="1"/>
        <v>0</v>
      </c>
      <c r="W14" s="18">
        <f t="shared" si="1"/>
        <v>5645.2600000000011</v>
      </c>
      <c r="X14" s="18">
        <f t="shared" si="1"/>
        <v>4911.5393892566008</v>
      </c>
      <c r="Y14" s="18">
        <f t="shared" si="1"/>
        <v>-733.7206107434007</v>
      </c>
    </row>
    <row r="15" spans="1:25" ht="18" customHeight="1" x14ac:dyDescent="0.25">
      <c r="A15" s="7">
        <f t="shared" si="0"/>
        <v>10</v>
      </c>
      <c r="B15" s="8" t="s">
        <v>40</v>
      </c>
      <c r="C15" s="7">
        <v>770</v>
      </c>
      <c r="D15" s="9">
        <v>0.2334</v>
      </c>
      <c r="E15" s="10">
        <f>'Oct '!E15+'Nov '!E15+'Dec '!E15</f>
        <v>57.960000000000008</v>
      </c>
      <c r="F15" s="10">
        <f>'Oct '!F15+'Nov '!F15+'Dec '!F15</f>
        <v>172.18715908999999</v>
      </c>
      <c r="G15" s="10">
        <f>'Oct '!G15+'Nov '!G15+'Dec '!G15</f>
        <v>114.22715909000001</v>
      </c>
      <c r="H15" s="10">
        <f>'Oct '!H15+'Nov '!H15+'Dec '!H15</f>
        <v>132.625</v>
      </c>
      <c r="I15" s="10">
        <f>'Oct '!I15+'Nov '!I15+'Dec '!I15</f>
        <v>132.63200000000001</v>
      </c>
      <c r="J15" s="10">
        <f>'Oct '!J15+'Nov '!J15+'Dec '!J15</f>
        <v>6.9999999999978968E-3</v>
      </c>
      <c r="K15" s="10">
        <f>'Oct '!K15+'Nov '!K15+'Dec '!K15</f>
        <v>0</v>
      </c>
      <c r="L15" s="10">
        <f>'Oct '!L15+'Nov '!L15+'Dec '!L15</f>
        <v>0</v>
      </c>
      <c r="M15" s="10">
        <f>'Oct '!M15+'Nov '!M15+'Dec '!M15</f>
        <v>0</v>
      </c>
      <c r="N15" s="10">
        <f>'Oct '!N15+'Nov '!N15+'Dec '!N15</f>
        <v>0</v>
      </c>
      <c r="O15" s="10">
        <f>'Oct '!O15+'Nov '!O15+'Dec '!O15</f>
        <v>0</v>
      </c>
      <c r="P15" s="10">
        <f>'Oct '!P15+'Nov '!P15+'Dec '!P15</f>
        <v>0</v>
      </c>
      <c r="Q15" s="10">
        <f>'Oct '!Q15+'Nov '!Q15+'Dec '!Q15</f>
        <v>0</v>
      </c>
      <c r="R15" s="10">
        <f>'Oct '!R15+'Nov '!R15+'Dec '!R15</f>
        <v>0</v>
      </c>
      <c r="S15" s="10">
        <f>'Oct '!S15+'Nov '!S15+'Dec '!S15</f>
        <v>0</v>
      </c>
      <c r="T15" s="10">
        <f>'Oct '!T15+'Nov '!T15+'Dec '!T15</f>
        <v>0</v>
      </c>
      <c r="U15" s="10">
        <f>'Oct '!U15+'Nov '!U15+'Dec '!U15</f>
        <v>0</v>
      </c>
      <c r="V15" s="10">
        <f>'Oct '!V15+'Nov '!V15+'Dec '!V15</f>
        <v>0</v>
      </c>
      <c r="W15" s="10">
        <f>'Oct '!W15+'Nov '!W15+'Dec '!W15</f>
        <v>132.625</v>
      </c>
      <c r="X15" s="10">
        <f>'Oct '!X15+'Nov '!X15+'Dec '!X15</f>
        <v>132.63200000000001</v>
      </c>
      <c r="Y15" s="10">
        <f>'Oct '!Y15+'Nov '!Y15+'Dec '!Y15</f>
        <v>6.9999999999978968E-3</v>
      </c>
    </row>
    <row r="16" spans="1:25" ht="18" customHeight="1" x14ac:dyDescent="0.25">
      <c r="A16" s="7">
        <f t="shared" si="0"/>
        <v>11</v>
      </c>
      <c r="B16" s="8" t="s">
        <v>41</v>
      </c>
      <c r="C16" s="7">
        <v>90</v>
      </c>
      <c r="D16" s="9">
        <v>0.2334</v>
      </c>
      <c r="E16" s="10">
        <f>'Oct '!E16+'Nov '!E16+'Dec '!E16</f>
        <v>11.34</v>
      </c>
      <c r="F16" s="10">
        <f>'Oct '!F16+'Nov '!F16+'Dec '!F16</f>
        <v>29.176663611599999</v>
      </c>
      <c r="G16" s="10">
        <f>'Oct '!G16+'Nov '!G16+'Dec '!G16</f>
        <v>17.836663611600002</v>
      </c>
      <c r="H16" s="10">
        <f>'Oct '!H16+'Nov '!H16+'Dec '!H16</f>
        <v>15.224999999999998</v>
      </c>
      <c r="I16" s="10">
        <f>'Oct '!I16+'Nov '!I16+'Dec '!I16</f>
        <v>15.215</v>
      </c>
      <c r="J16" s="10">
        <f>'Oct '!J16+'Nov '!J16+'Dec '!J16</f>
        <v>-9.9999999999980105E-3</v>
      </c>
      <c r="K16" s="10">
        <f>'Oct '!K16+'Nov '!K16+'Dec '!K16</f>
        <v>0</v>
      </c>
      <c r="L16" s="10">
        <f>'Oct '!L16+'Nov '!L16+'Dec '!L16</f>
        <v>0</v>
      </c>
      <c r="M16" s="10">
        <f>'Oct '!M16+'Nov '!M16+'Dec '!M16</f>
        <v>0</v>
      </c>
      <c r="N16" s="10">
        <f>'Oct '!N16+'Nov '!N16+'Dec '!N16</f>
        <v>0</v>
      </c>
      <c r="O16" s="10">
        <f>'Oct '!O16+'Nov '!O16+'Dec '!O16</f>
        <v>0</v>
      </c>
      <c r="P16" s="10">
        <f>'Oct '!P16+'Nov '!P16+'Dec '!P16</f>
        <v>0</v>
      </c>
      <c r="Q16" s="10">
        <f>'Oct '!Q16+'Nov '!Q16+'Dec '!Q16</f>
        <v>0</v>
      </c>
      <c r="R16" s="10">
        <f>'Oct '!R16+'Nov '!R16+'Dec '!R16</f>
        <v>0</v>
      </c>
      <c r="S16" s="10">
        <f>'Oct '!S16+'Nov '!S16+'Dec '!S16</f>
        <v>0</v>
      </c>
      <c r="T16" s="10">
        <f>'Oct '!T16+'Nov '!T16+'Dec '!T16</f>
        <v>0</v>
      </c>
      <c r="U16" s="10">
        <f>'Oct '!U16+'Nov '!U16+'Dec '!U16</f>
        <v>0</v>
      </c>
      <c r="V16" s="10">
        <f>'Oct '!V16+'Nov '!V16+'Dec '!V16</f>
        <v>0</v>
      </c>
      <c r="W16" s="10">
        <f>'Oct '!W16+'Nov '!W16+'Dec '!W16</f>
        <v>15.224999999999998</v>
      </c>
      <c r="X16" s="10">
        <f>'Oct '!X16+'Nov '!X16+'Dec '!X16</f>
        <v>15.215</v>
      </c>
      <c r="Y16" s="10">
        <f>'Oct '!Y16+'Nov '!Y16+'Dec '!Y16</f>
        <v>-9.9999999999980105E-3</v>
      </c>
    </row>
    <row r="17" spans="1:25" ht="18" customHeight="1" x14ac:dyDescent="0.25">
      <c r="A17" s="7">
        <f t="shared" si="0"/>
        <v>12</v>
      </c>
      <c r="B17" s="8" t="s">
        <v>42</v>
      </c>
      <c r="C17" s="7">
        <v>50</v>
      </c>
      <c r="D17" s="9">
        <v>0.2334</v>
      </c>
      <c r="E17" s="10">
        <f>'Oct '!E17+'Nov '!E17+'Dec '!E17</f>
        <v>10.49</v>
      </c>
      <c r="F17" s="10">
        <f>'Oct '!F17+'Nov '!F17+'Dec '!F17</f>
        <v>14.373418260000001</v>
      </c>
      <c r="G17" s="10">
        <f>'Oct '!G17+'Nov '!G17+'Dec '!G17</f>
        <v>3.8834182599999996</v>
      </c>
      <c r="H17" s="10">
        <f>'Oct '!H17+'Nov '!H17+'Dec '!H17</f>
        <v>29.225000000000001</v>
      </c>
      <c r="I17" s="10">
        <f>'Oct '!I17+'Nov '!I17+'Dec '!I17</f>
        <v>29.22</v>
      </c>
      <c r="J17" s="10">
        <f>'Oct '!J17+'Nov '!J17+'Dec '!J17</f>
        <v>-5.0000000000007816E-3</v>
      </c>
      <c r="K17" s="10">
        <f>'Oct '!K17+'Nov '!K17+'Dec '!K17</f>
        <v>0</v>
      </c>
      <c r="L17" s="10">
        <f>'Oct '!L17+'Nov '!L17+'Dec '!L17</f>
        <v>0</v>
      </c>
      <c r="M17" s="10">
        <f>'Oct '!M17+'Nov '!M17+'Dec '!M17</f>
        <v>0</v>
      </c>
      <c r="N17" s="10">
        <f>'Oct '!N17+'Nov '!N17+'Dec '!N17</f>
        <v>0</v>
      </c>
      <c r="O17" s="10">
        <f>'Oct '!O17+'Nov '!O17+'Dec '!O17</f>
        <v>0</v>
      </c>
      <c r="P17" s="10">
        <f>'Oct '!P17+'Nov '!P17+'Dec '!P17</f>
        <v>0</v>
      </c>
      <c r="Q17" s="10">
        <f>'Oct '!Q17+'Nov '!Q17+'Dec '!Q17</f>
        <v>0</v>
      </c>
      <c r="R17" s="10">
        <f>'Oct '!R17+'Nov '!R17+'Dec '!R17</f>
        <v>0</v>
      </c>
      <c r="S17" s="10">
        <f>'Oct '!S17+'Nov '!S17+'Dec '!S17</f>
        <v>0</v>
      </c>
      <c r="T17" s="10">
        <f>'Oct '!T17+'Nov '!T17+'Dec '!T17</f>
        <v>0</v>
      </c>
      <c r="U17" s="10">
        <f>'Oct '!U17+'Nov '!U17+'Dec '!U17</f>
        <v>0</v>
      </c>
      <c r="V17" s="10">
        <f>'Oct '!V17+'Nov '!V17+'Dec '!V17</f>
        <v>0</v>
      </c>
      <c r="W17" s="10">
        <f>'Oct '!W17+'Nov '!W17+'Dec '!W17</f>
        <v>29.225000000000001</v>
      </c>
      <c r="X17" s="10">
        <f>'Oct '!X17+'Nov '!X17+'Dec '!X17</f>
        <v>29.22</v>
      </c>
      <c r="Y17" s="10">
        <f>'Oct '!Y17+'Nov '!Y17+'Dec '!Y17</f>
        <v>-5.0000000000007816E-3</v>
      </c>
    </row>
    <row r="18" spans="1:25" ht="18" customHeight="1" x14ac:dyDescent="0.25">
      <c r="A18" s="7">
        <f t="shared" si="0"/>
        <v>13</v>
      </c>
      <c r="B18" s="8" t="s">
        <v>43</v>
      </c>
      <c r="C18" s="7">
        <v>725</v>
      </c>
      <c r="D18" s="9">
        <v>0.2334</v>
      </c>
      <c r="E18" s="10">
        <f>'Oct '!E18+'Nov '!E18+'Dec '!E18</f>
        <v>95.32</v>
      </c>
      <c r="F18" s="10">
        <f>'Oct '!F18+'Nov '!F18+'Dec '!F18</f>
        <v>78.61</v>
      </c>
      <c r="G18" s="10">
        <f>'Oct '!G18+'Nov '!G18+'Dec '!G18</f>
        <v>-16.71</v>
      </c>
      <c r="H18" s="10">
        <f>'Oct '!H18+'Nov '!H18+'Dec '!H18</f>
        <v>142.64999999999998</v>
      </c>
      <c r="I18" s="10">
        <f>'Oct '!I18+'Nov '!I18+'Dec '!I18</f>
        <v>142.66</v>
      </c>
      <c r="J18" s="10">
        <f>'Oct '!J18+'Nov '!J18+'Dec '!J18</f>
        <v>1.0000000000005116E-2</v>
      </c>
      <c r="K18" s="10">
        <f>'Oct '!K18+'Nov '!K18+'Dec '!K18</f>
        <v>0</v>
      </c>
      <c r="L18" s="10">
        <f>'Oct '!L18+'Nov '!L18+'Dec '!L18</f>
        <v>0</v>
      </c>
      <c r="M18" s="10">
        <f>'Oct '!M18+'Nov '!M18+'Dec '!M18</f>
        <v>0</v>
      </c>
      <c r="N18" s="10">
        <f>'Oct '!N18+'Nov '!N18+'Dec '!N18</f>
        <v>0</v>
      </c>
      <c r="O18" s="10">
        <f>'Oct '!O18+'Nov '!O18+'Dec '!O18</f>
        <v>0</v>
      </c>
      <c r="P18" s="10">
        <f>'Oct '!P18+'Nov '!P18+'Dec '!P18</f>
        <v>0</v>
      </c>
      <c r="Q18" s="10">
        <f>'Oct '!Q18+'Nov '!Q18+'Dec '!Q18</f>
        <v>0</v>
      </c>
      <c r="R18" s="10">
        <f>'Oct '!R18+'Nov '!R18+'Dec '!R18</f>
        <v>0</v>
      </c>
      <c r="S18" s="10">
        <f>'Oct '!S18+'Nov '!S18+'Dec '!S18</f>
        <v>0</v>
      </c>
      <c r="T18" s="10">
        <f>'Oct '!T18+'Nov '!T18+'Dec '!T18</f>
        <v>0</v>
      </c>
      <c r="U18" s="10">
        <f>'Oct '!U18+'Nov '!U18+'Dec '!U18</f>
        <v>0</v>
      </c>
      <c r="V18" s="10">
        <f>'Oct '!V18+'Nov '!V18+'Dec '!V18</f>
        <v>0</v>
      </c>
      <c r="W18" s="10">
        <f>'Oct '!W18+'Nov '!W18+'Dec '!W18</f>
        <v>142.64999999999998</v>
      </c>
      <c r="X18" s="10">
        <f>'Oct '!X18+'Nov '!X18+'Dec '!X18</f>
        <v>142.66</v>
      </c>
      <c r="Y18" s="10">
        <f>'Oct '!Y18+'Nov '!Y18+'Dec '!Y18</f>
        <v>1.0000000000005116E-2</v>
      </c>
    </row>
    <row r="19" spans="1:25" ht="18" customHeight="1" x14ac:dyDescent="0.25">
      <c r="A19" s="7">
        <f t="shared" si="0"/>
        <v>14</v>
      </c>
      <c r="B19" s="8" t="s">
        <v>44</v>
      </c>
      <c r="C19" s="7">
        <v>20</v>
      </c>
      <c r="D19" s="9">
        <v>0.2334</v>
      </c>
      <c r="E19" s="10">
        <f>'Oct '!E19+'Nov '!E19+'Dec '!E19</f>
        <v>0.6100000000000001</v>
      </c>
      <c r="F19" s="10">
        <f>'Oct '!F19+'Nov '!F19+'Dec '!F19</f>
        <v>1.94</v>
      </c>
      <c r="G19" s="10">
        <f>'Oct '!G19+'Nov '!G19+'Dec '!G19</f>
        <v>1.3299999999999998</v>
      </c>
      <c r="H19" s="10">
        <f>'Oct '!H19+'Nov '!H19+'Dec '!H19</f>
        <v>7.9000000000000012</v>
      </c>
      <c r="I19" s="10">
        <f>'Oct '!I19+'Nov '!I19+'Dec '!I19</f>
        <v>7.88</v>
      </c>
      <c r="J19" s="10">
        <f>'Oct '!J19+'Nov '!J19+'Dec '!J19</f>
        <v>-2.000000000000135E-2</v>
      </c>
      <c r="K19" s="10">
        <f>'Oct '!K19+'Nov '!K19+'Dec '!K19</f>
        <v>0</v>
      </c>
      <c r="L19" s="10">
        <f>'Oct '!L19+'Nov '!L19+'Dec '!L19</f>
        <v>0</v>
      </c>
      <c r="M19" s="10">
        <f>'Oct '!M19+'Nov '!M19+'Dec '!M19</f>
        <v>0</v>
      </c>
      <c r="N19" s="10">
        <f>'Oct '!N19+'Nov '!N19+'Dec '!N19</f>
        <v>0</v>
      </c>
      <c r="O19" s="10">
        <f>'Oct '!O19+'Nov '!O19+'Dec '!O19</f>
        <v>0</v>
      </c>
      <c r="P19" s="10">
        <f>'Oct '!P19+'Nov '!P19+'Dec '!P19</f>
        <v>0</v>
      </c>
      <c r="Q19" s="10">
        <f>'Oct '!Q19+'Nov '!Q19+'Dec '!Q19</f>
        <v>0</v>
      </c>
      <c r="R19" s="10">
        <f>'Oct '!R19+'Nov '!R19+'Dec '!R19</f>
        <v>0</v>
      </c>
      <c r="S19" s="10">
        <f>'Oct '!S19+'Nov '!S19+'Dec '!S19</f>
        <v>0</v>
      </c>
      <c r="T19" s="10">
        <f>'Oct '!T19+'Nov '!T19+'Dec '!T19</f>
        <v>0</v>
      </c>
      <c r="U19" s="10">
        <f>'Oct '!U19+'Nov '!U19+'Dec '!U19</f>
        <v>0</v>
      </c>
      <c r="V19" s="10">
        <f>'Oct '!V19+'Nov '!V19+'Dec '!V19</f>
        <v>0</v>
      </c>
      <c r="W19" s="10">
        <f>'Oct '!W19+'Nov '!W19+'Dec '!W19</f>
        <v>7.9000000000000012</v>
      </c>
      <c r="X19" s="10">
        <f>'Oct '!X19+'Nov '!X19+'Dec '!X19</f>
        <v>7.88</v>
      </c>
      <c r="Y19" s="10">
        <f>'Oct '!Y19+'Nov '!Y19+'Dec '!Y19</f>
        <v>-2.000000000000135E-2</v>
      </c>
    </row>
    <row r="20" spans="1:25" ht="18" customHeight="1" x14ac:dyDescent="0.25">
      <c r="A20" s="7">
        <f t="shared" si="0"/>
        <v>15</v>
      </c>
      <c r="B20" s="8" t="s">
        <v>45</v>
      </c>
      <c r="C20" s="7">
        <v>1</v>
      </c>
      <c r="D20" s="9">
        <v>0.2334</v>
      </c>
      <c r="E20" s="10">
        <f>'Oct '!E20+'Nov '!E20+'Dec '!E20</f>
        <v>0.1</v>
      </c>
      <c r="F20" s="10">
        <f>'Oct '!F20+'Nov '!F20+'Dec '!F20</f>
        <v>0.19</v>
      </c>
      <c r="G20" s="10">
        <f>'Oct '!G20+'Nov '!G20+'Dec '!G20</f>
        <v>8.9999999999999983E-2</v>
      </c>
      <c r="H20" s="10">
        <f>'Oct '!H20+'Nov '!H20+'Dec '!H20</f>
        <v>1.0499999999999998</v>
      </c>
      <c r="I20" s="10">
        <f>'Oct '!I20+'Nov '!I20+'Dec '!I20</f>
        <v>1.0499999999999998</v>
      </c>
      <c r="J20" s="10">
        <f>'Oct '!J20+'Nov '!J20+'Dec '!J20</f>
        <v>0</v>
      </c>
      <c r="K20" s="10">
        <f>'Oct '!K20+'Nov '!K20+'Dec '!K20</f>
        <v>0</v>
      </c>
      <c r="L20" s="10">
        <f>'Oct '!L20+'Nov '!L20+'Dec '!L20</f>
        <v>0</v>
      </c>
      <c r="M20" s="10">
        <f>'Oct '!M20+'Nov '!M20+'Dec '!M20</f>
        <v>0</v>
      </c>
      <c r="N20" s="10">
        <f>'Oct '!N20+'Nov '!N20+'Dec '!N20</f>
        <v>0</v>
      </c>
      <c r="O20" s="10">
        <f>'Oct '!O20+'Nov '!O20+'Dec '!O20</f>
        <v>0</v>
      </c>
      <c r="P20" s="10">
        <f>'Oct '!P20+'Nov '!P20+'Dec '!P20</f>
        <v>0</v>
      </c>
      <c r="Q20" s="10">
        <f>'Oct '!Q20+'Nov '!Q20+'Dec '!Q20</f>
        <v>0</v>
      </c>
      <c r="R20" s="10">
        <f>'Oct '!R20+'Nov '!R20+'Dec '!R20</f>
        <v>0</v>
      </c>
      <c r="S20" s="10">
        <f>'Oct '!S20+'Nov '!S20+'Dec '!S20</f>
        <v>0</v>
      </c>
      <c r="T20" s="10">
        <f>'Oct '!T20+'Nov '!T20+'Dec '!T20</f>
        <v>0</v>
      </c>
      <c r="U20" s="10">
        <f>'Oct '!U20+'Nov '!U20+'Dec '!U20</f>
        <v>0</v>
      </c>
      <c r="V20" s="10">
        <f>'Oct '!V20+'Nov '!V20+'Dec '!V20</f>
        <v>0</v>
      </c>
      <c r="W20" s="10">
        <f>'Oct '!W20+'Nov '!W20+'Dec '!W20</f>
        <v>1.0499999999999998</v>
      </c>
      <c r="X20" s="10">
        <f>'Oct '!X20+'Nov '!X20+'Dec '!X20</f>
        <v>1.0499999999999998</v>
      </c>
      <c r="Y20" s="10">
        <f>'Oct '!Y20+'Nov '!Y20+'Dec '!Y20</f>
        <v>0</v>
      </c>
    </row>
    <row r="21" spans="1:25" s="4" customFormat="1" ht="18" customHeight="1" x14ac:dyDescent="0.25">
      <c r="A21" s="14">
        <f t="shared" si="0"/>
        <v>16</v>
      </c>
      <c r="B21" s="15" t="s">
        <v>46</v>
      </c>
      <c r="C21" s="14">
        <f>SUM(C15:C20)</f>
        <v>1656</v>
      </c>
      <c r="D21" s="17"/>
      <c r="E21" s="18">
        <f>SUM(E15:E20)</f>
        <v>175.82000000000002</v>
      </c>
      <c r="F21" s="18">
        <f t="shared" ref="F21:Y21" si="2">SUM(F15:F20)</f>
        <v>296.47724096159999</v>
      </c>
      <c r="G21" s="18">
        <f t="shared" si="2"/>
        <v>120.65724096160004</v>
      </c>
      <c r="H21" s="18">
        <f t="shared" si="2"/>
        <v>328.67499999999995</v>
      </c>
      <c r="I21" s="18">
        <f t="shared" si="2"/>
        <v>328.65699999999998</v>
      </c>
      <c r="J21" s="18">
        <f t="shared" si="2"/>
        <v>-1.7999999999997129E-2</v>
      </c>
      <c r="K21" s="18">
        <f t="shared" si="2"/>
        <v>0</v>
      </c>
      <c r="L21" s="18">
        <f t="shared" si="2"/>
        <v>0</v>
      </c>
      <c r="M21" s="18">
        <f t="shared" si="2"/>
        <v>0</v>
      </c>
      <c r="N21" s="18">
        <f t="shared" si="2"/>
        <v>0</v>
      </c>
      <c r="O21" s="18">
        <f t="shared" si="2"/>
        <v>0</v>
      </c>
      <c r="P21" s="18">
        <f t="shared" si="2"/>
        <v>0</v>
      </c>
      <c r="Q21" s="18">
        <f t="shared" si="2"/>
        <v>0</v>
      </c>
      <c r="R21" s="18">
        <f t="shared" si="2"/>
        <v>0</v>
      </c>
      <c r="S21" s="18">
        <f t="shared" si="2"/>
        <v>0</v>
      </c>
      <c r="T21" s="18">
        <f t="shared" si="2"/>
        <v>0</v>
      </c>
      <c r="U21" s="18">
        <f t="shared" si="2"/>
        <v>0</v>
      </c>
      <c r="V21" s="18">
        <f t="shared" si="2"/>
        <v>0</v>
      </c>
      <c r="W21" s="18">
        <f t="shared" si="2"/>
        <v>328.67499999999995</v>
      </c>
      <c r="X21" s="18">
        <f t="shared" si="2"/>
        <v>328.65699999999998</v>
      </c>
      <c r="Y21" s="18">
        <f t="shared" si="2"/>
        <v>-1.7999999999997129E-2</v>
      </c>
    </row>
    <row r="22" spans="1:25" ht="18" customHeight="1" x14ac:dyDescent="0.25">
      <c r="A22" s="7">
        <f t="shared" si="0"/>
        <v>17</v>
      </c>
      <c r="B22" s="8" t="s">
        <v>47</v>
      </c>
      <c r="C22" s="7">
        <v>141.6</v>
      </c>
      <c r="D22" s="9">
        <v>0.2334</v>
      </c>
      <c r="E22" s="10">
        <f>'Oct '!E22+'Nov '!E22+'Dec '!E22</f>
        <v>29.58</v>
      </c>
      <c r="F22" s="10">
        <f>'Oct '!F22+'Nov '!F22+'Dec '!F22</f>
        <v>27.72</v>
      </c>
      <c r="G22" s="10">
        <f>'Oct '!G22+'Nov '!G22+'Dec '!G22</f>
        <v>-1.8599999999999994</v>
      </c>
      <c r="H22" s="10">
        <f>'Oct '!H22+'Nov '!H22+'Dec '!H22</f>
        <v>37.799999999999997</v>
      </c>
      <c r="I22" s="10">
        <f>'Oct '!I22+'Nov '!I22+'Dec '!I22</f>
        <v>37.79</v>
      </c>
      <c r="J22" s="10">
        <f>'Oct '!J22+'Nov '!J22+'Dec '!J22</f>
        <v>-9.9999999999997868E-3</v>
      </c>
      <c r="K22" s="10">
        <f>'Oct '!K22+'Nov '!K22+'Dec '!K22</f>
        <v>0</v>
      </c>
      <c r="L22" s="10">
        <f>'Oct '!L22+'Nov '!L22+'Dec '!L22</f>
        <v>0</v>
      </c>
      <c r="M22" s="10">
        <f>'Oct '!M22+'Nov '!M22+'Dec '!M22</f>
        <v>0</v>
      </c>
      <c r="N22" s="10">
        <f>'Oct '!N22+'Nov '!N22+'Dec '!N22</f>
        <v>0</v>
      </c>
      <c r="O22" s="10">
        <f>'Oct '!O22+'Nov '!O22+'Dec '!O22</f>
        <v>0</v>
      </c>
      <c r="P22" s="10">
        <f>'Oct '!P22+'Nov '!P22+'Dec '!P22</f>
        <v>0</v>
      </c>
      <c r="Q22" s="10">
        <f>'Oct '!Q22+'Nov '!Q22+'Dec '!Q22</f>
        <v>0</v>
      </c>
      <c r="R22" s="10">
        <f>'Oct '!R22+'Nov '!R22+'Dec '!R22</f>
        <v>0</v>
      </c>
      <c r="S22" s="10">
        <f>'Oct '!S22+'Nov '!S22+'Dec '!S22</f>
        <v>0</v>
      </c>
      <c r="T22" s="10">
        <f>'Oct '!T22+'Nov '!T22+'Dec '!T22</f>
        <v>0</v>
      </c>
      <c r="U22" s="10">
        <f>'Oct '!U22+'Nov '!U22+'Dec '!U22</f>
        <v>0</v>
      </c>
      <c r="V22" s="10">
        <f>'Oct '!V22+'Nov '!V22+'Dec '!V22</f>
        <v>0</v>
      </c>
      <c r="W22" s="10">
        <f>'Oct '!W22+'Nov '!W22+'Dec '!W22</f>
        <v>37.799999999999997</v>
      </c>
      <c r="X22" s="10">
        <f>'Oct '!X22+'Nov '!X22+'Dec '!X22</f>
        <v>37.79</v>
      </c>
      <c r="Y22" s="10">
        <f>'Oct '!Y22+'Nov '!Y22+'Dec '!Y22</f>
        <v>-9.9999999999997868E-3</v>
      </c>
    </row>
    <row r="23" spans="1:25" s="4" customFormat="1" ht="18" customHeight="1" x14ac:dyDescent="0.25">
      <c r="A23" s="14">
        <f t="shared" si="0"/>
        <v>18</v>
      </c>
      <c r="B23" s="15" t="s">
        <v>48</v>
      </c>
      <c r="C23" s="14">
        <f>C22+C21+C14</f>
        <v>5207.6000000000004</v>
      </c>
      <c r="D23" s="17"/>
      <c r="E23" s="18">
        <f>E22+E21+E14</f>
        <v>1398.7800000000002</v>
      </c>
      <c r="F23" s="18">
        <f t="shared" ref="F23:Y23" si="3">F22+F21+F14</f>
        <v>1313.9641690215999</v>
      </c>
      <c r="G23" s="18">
        <f t="shared" si="3"/>
        <v>-84.815830978399987</v>
      </c>
      <c r="H23" s="18">
        <f t="shared" si="3"/>
        <v>1799.8000000000009</v>
      </c>
      <c r="I23" s="18">
        <f t="shared" si="3"/>
        <v>1799.7965248444002</v>
      </c>
      <c r="J23" s="18">
        <f t="shared" si="3"/>
        <v>-3.475155600872526E-3</v>
      </c>
      <c r="K23" s="18">
        <f t="shared" si="3"/>
        <v>4211.9349999999995</v>
      </c>
      <c r="L23" s="18">
        <f t="shared" si="3"/>
        <v>3478.1898644121998</v>
      </c>
      <c r="M23" s="18">
        <f t="shared" si="3"/>
        <v>-733.74513558779972</v>
      </c>
      <c r="N23" s="18">
        <f t="shared" si="3"/>
        <v>0</v>
      </c>
      <c r="O23" s="18">
        <f t="shared" si="3"/>
        <v>0</v>
      </c>
      <c r="P23" s="18">
        <f t="shared" si="3"/>
        <v>0</v>
      </c>
      <c r="Q23" s="18">
        <f t="shared" si="3"/>
        <v>0</v>
      </c>
      <c r="R23" s="18">
        <f t="shared" si="3"/>
        <v>0</v>
      </c>
      <c r="S23" s="18">
        <f t="shared" si="3"/>
        <v>0</v>
      </c>
      <c r="T23" s="18">
        <f t="shared" si="3"/>
        <v>0</v>
      </c>
      <c r="U23" s="18">
        <f t="shared" si="3"/>
        <v>0</v>
      </c>
      <c r="V23" s="18">
        <f t="shared" si="3"/>
        <v>0</v>
      </c>
      <c r="W23" s="18">
        <f t="shared" si="3"/>
        <v>6011.7350000000015</v>
      </c>
      <c r="X23" s="18">
        <f t="shared" si="3"/>
        <v>5277.9863892566009</v>
      </c>
      <c r="Y23" s="18">
        <f t="shared" si="3"/>
        <v>-733.74861074340072</v>
      </c>
    </row>
    <row r="24" spans="1:25" ht="18" customHeight="1" x14ac:dyDescent="0.25">
      <c r="A24" s="7">
        <f t="shared" si="0"/>
        <v>19</v>
      </c>
      <c r="B24" s="8" t="s">
        <v>49</v>
      </c>
      <c r="C24" s="7">
        <v>2100</v>
      </c>
      <c r="D24" s="11">
        <v>3.2000000000000001E-2</v>
      </c>
      <c r="E24" s="10">
        <f>'Oct '!E24+'Nov '!E24+'Dec '!E24</f>
        <v>108.03</v>
      </c>
      <c r="F24" s="10">
        <f>'Oct '!F24+'Nov '!F24+'Dec '!F24</f>
        <v>134.94999999999999</v>
      </c>
      <c r="G24" s="10">
        <f>'Oct '!G24+'Nov '!G24+'Dec '!G24</f>
        <v>26.919999999999991</v>
      </c>
      <c r="H24" s="10">
        <f>'Oct '!H24+'Nov '!H24+'Dec '!H24</f>
        <v>81.075000000000003</v>
      </c>
      <c r="I24" s="10">
        <f>'Oct '!I24+'Nov '!I24+'Dec '!I24</f>
        <v>136.68</v>
      </c>
      <c r="J24" s="10">
        <f>'Oct '!J24+'Nov '!J24+'Dec '!J24</f>
        <v>55.60499999999999</v>
      </c>
      <c r="K24" s="10">
        <f>'Oct '!K24+'Nov '!K24+'Dec '!K24</f>
        <v>283.03860000000003</v>
      </c>
      <c r="L24" s="12">
        <f>'Oct '!L24+'Nov '!L24+'Dec '!L24</f>
        <v>548.68000000000006</v>
      </c>
      <c r="M24" s="10">
        <f>'Oct '!M24+'Nov '!M24+'Dec '!M24</f>
        <v>265.64139999999998</v>
      </c>
      <c r="N24" s="10">
        <f>'Oct '!N24+'Nov '!N24+'Dec '!N24</f>
        <v>0</v>
      </c>
      <c r="O24" s="10">
        <f>'Oct '!O24+'Nov '!O24+'Dec '!O24</f>
        <v>0</v>
      </c>
      <c r="P24" s="10">
        <f>'Oct '!P24+'Nov '!P24+'Dec '!P24</f>
        <v>0</v>
      </c>
      <c r="Q24" s="10">
        <f>'Oct '!Q24+'Nov '!Q24+'Dec '!Q24</f>
        <v>0</v>
      </c>
      <c r="R24" s="10">
        <f>'Oct '!R24+'Nov '!R24+'Dec '!R24</f>
        <v>0</v>
      </c>
      <c r="S24" s="10">
        <f>'Oct '!S24+'Nov '!S24+'Dec '!S24</f>
        <v>0</v>
      </c>
      <c r="T24" s="10">
        <f>'Oct '!T24+'Nov '!T24+'Dec '!T24</f>
        <v>0</v>
      </c>
      <c r="U24" s="10">
        <f>'Oct '!U24+'Nov '!U24+'Dec '!U24</f>
        <v>0</v>
      </c>
      <c r="V24" s="10">
        <f>'Oct '!V24+'Nov '!V24+'Dec '!V24</f>
        <v>0</v>
      </c>
      <c r="W24" s="10">
        <f>'Oct '!W24+'Nov '!W24+'Dec '!W24</f>
        <v>364.11360000000002</v>
      </c>
      <c r="X24" s="10">
        <f>'Oct '!X24+'Nov '!X24+'Dec '!X24</f>
        <v>685.36</v>
      </c>
      <c r="Y24" s="10">
        <f>'Oct '!Y24+'Nov '!Y24+'Dec '!Y24</f>
        <v>321.24639999999994</v>
      </c>
    </row>
    <row r="25" spans="1:25" ht="18" customHeight="1" x14ac:dyDescent="0.25">
      <c r="A25" s="7">
        <f t="shared" si="0"/>
        <v>20</v>
      </c>
      <c r="B25" s="8" t="s">
        <v>50</v>
      </c>
      <c r="C25" s="7">
        <v>1000</v>
      </c>
      <c r="D25" s="11">
        <v>0.1076</v>
      </c>
      <c r="E25" s="10">
        <f>'Oct '!E25+'Nov '!E25+'Dec '!E25</f>
        <v>194.7</v>
      </c>
      <c r="F25" s="10">
        <f>'Oct '!F25+'Nov '!F25+'Dec '!F25</f>
        <v>154.65</v>
      </c>
      <c r="G25" s="10">
        <f>'Oct '!G25+'Nov '!G25+'Dec '!G25</f>
        <v>-40.04999999999999</v>
      </c>
      <c r="H25" s="10">
        <f>'Oct '!H25+'Nov '!H25+'Dec '!H25</f>
        <v>177.85000000000002</v>
      </c>
      <c r="I25" s="10">
        <f>'Oct '!I25+'Nov '!I25+'Dec '!I25</f>
        <v>370.91999999999996</v>
      </c>
      <c r="J25" s="10">
        <f>'Oct '!J25+'Nov '!J25+'Dec '!J25</f>
        <v>193.07</v>
      </c>
      <c r="K25" s="10">
        <f>'Oct '!K25+'Nov '!K25+'Dec '!K25</f>
        <v>584.09999999999991</v>
      </c>
      <c r="L25" s="12">
        <f>'Oct '!L25+'Nov '!L25+'Dec '!L25</f>
        <v>646.19000000000005</v>
      </c>
      <c r="M25" s="10">
        <f>'Oct '!M25+'Nov '!M25+'Dec '!M25</f>
        <v>62.090000000000032</v>
      </c>
      <c r="N25" s="10">
        <f>'Oct '!N25+'Nov '!N25+'Dec '!N25</f>
        <v>0</v>
      </c>
      <c r="O25" s="10">
        <f>'Oct '!O25+'Nov '!O25+'Dec '!O25</f>
        <v>0</v>
      </c>
      <c r="P25" s="10">
        <f>'Oct '!P25+'Nov '!P25+'Dec '!P25</f>
        <v>0</v>
      </c>
      <c r="Q25" s="10">
        <f>'Oct '!Q25+'Nov '!Q25+'Dec '!Q25</f>
        <v>0</v>
      </c>
      <c r="R25" s="10">
        <f>'Oct '!R25+'Nov '!R25+'Dec '!R25</f>
        <v>0</v>
      </c>
      <c r="S25" s="10">
        <f>'Oct '!S25+'Nov '!S25+'Dec '!S25</f>
        <v>0</v>
      </c>
      <c r="T25" s="10">
        <f>'Oct '!T25+'Nov '!T25+'Dec '!T25</f>
        <v>0</v>
      </c>
      <c r="U25" s="10">
        <f>'Oct '!U25+'Nov '!U25+'Dec '!U25</f>
        <v>0</v>
      </c>
      <c r="V25" s="10">
        <f>'Oct '!V25+'Nov '!V25+'Dec '!V25</f>
        <v>0</v>
      </c>
      <c r="W25" s="10">
        <f>'Oct '!W25+'Nov '!W25+'Dec '!W25</f>
        <v>761.95</v>
      </c>
      <c r="X25" s="10">
        <f>'Oct '!X25+'Nov '!X25+'Dec '!X25</f>
        <v>1017.11</v>
      </c>
      <c r="Y25" s="10">
        <f>'Oct '!Y25+'Nov '!Y25+'Dec '!Y25</f>
        <v>255.16000000000003</v>
      </c>
    </row>
    <row r="26" spans="1:25" ht="18" customHeight="1" x14ac:dyDescent="0.25">
      <c r="A26" s="7">
        <f t="shared" si="0"/>
        <v>21</v>
      </c>
      <c r="B26" s="8" t="s">
        <v>51</v>
      </c>
      <c r="C26" s="7">
        <v>1000</v>
      </c>
      <c r="D26" s="11">
        <v>4.9000000000000002E-2</v>
      </c>
      <c r="E26" s="10">
        <f>'Oct '!E26+'Nov '!E26+'Dec '!E26</f>
        <v>88.17</v>
      </c>
      <c r="F26" s="10">
        <f>'Oct '!F26+'Nov '!F26+'Dec '!F26</f>
        <v>90.94</v>
      </c>
      <c r="G26" s="10">
        <f>'Oct '!G26+'Nov '!G26+'Dec '!G26</f>
        <v>2.7699999999999996</v>
      </c>
      <c r="H26" s="10">
        <f>'Oct '!H26+'Nov '!H26+'Dec '!H26</f>
        <v>126.97500000000001</v>
      </c>
      <c r="I26" s="10">
        <f>'Oct '!I26+'Nov '!I26+'Dec '!I26</f>
        <v>197.32999999999998</v>
      </c>
      <c r="J26" s="10">
        <f>'Oct '!J26+'Nov '!J26+'Dec '!J26</f>
        <v>70.35499999999999</v>
      </c>
      <c r="K26" s="10">
        <f>'Oct '!K26+'Nov '!K26+'Dec '!K26</f>
        <v>265.39170000000001</v>
      </c>
      <c r="L26" s="12">
        <f>'Oct '!L26+'Nov '!L26+'Dec '!L26</f>
        <v>372.21</v>
      </c>
      <c r="M26" s="10">
        <f>'Oct '!M26+'Nov '!M26+'Dec '!M26</f>
        <v>106.81830000000001</v>
      </c>
      <c r="N26" s="10">
        <f>'Oct '!N26+'Nov '!N26+'Dec '!N26</f>
        <v>0</v>
      </c>
      <c r="O26" s="10">
        <f>'Oct '!O26+'Nov '!O26+'Dec '!O26</f>
        <v>0</v>
      </c>
      <c r="P26" s="10">
        <f>'Oct '!P26+'Nov '!P26+'Dec '!P26</f>
        <v>0</v>
      </c>
      <c r="Q26" s="10">
        <f>'Oct '!Q26+'Nov '!Q26+'Dec '!Q26</f>
        <v>0</v>
      </c>
      <c r="R26" s="10">
        <f>'Oct '!R26+'Nov '!R26+'Dec '!R26</f>
        <v>0</v>
      </c>
      <c r="S26" s="10">
        <f>'Oct '!S26+'Nov '!S26+'Dec '!S26</f>
        <v>0</v>
      </c>
      <c r="T26" s="10">
        <f>'Oct '!T26+'Nov '!T26+'Dec '!T26</f>
        <v>0</v>
      </c>
      <c r="U26" s="10">
        <f>'Oct '!U26+'Nov '!U26+'Dec '!U26</f>
        <v>0</v>
      </c>
      <c r="V26" s="10">
        <f>'Oct '!V26+'Nov '!V26+'Dec '!V26</f>
        <v>0</v>
      </c>
      <c r="W26" s="10">
        <f>'Oct '!W26+'Nov '!W26+'Dec '!W26</f>
        <v>392.36669999999998</v>
      </c>
      <c r="X26" s="10">
        <f>'Oct '!X26+'Nov '!X26+'Dec '!X26</f>
        <v>569.54</v>
      </c>
      <c r="Y26" s="10">
        <f>'Oct '!Y26+'Nov '!Y26+'Dec '!Y26</f>
        <v>177.17330000000001</v>
      </c>
    </row>
    <row r="27" spans="1:25" ht="18" customHeight="1" x14ac:dyDescent="0.25">
      <c r="A27" s="7">
        <f t="shared" si="0"/>
        <v>22</v>
      </c>
      <c r="B27" s="8" t="s">
        <v>52</v>
      </c>
      <c r="C27" s="7">
        <v>2000</v>
      </c>
      <c r="D27" s="11">
        <v>2.1000000000000001E-2</v>
      </c>
      <c r="E27" s="10">
        <f>'Oct '!E27+'Nov '!E27+'Dec '!E27</f>
        <v>75.400000000000006</v>
      </c>
      <c r="F27" s="10">
        <f>'Oct '!F27+'Nov '!F27+'Dec '!F27</f>
        <v>71.740000000000009</v>
      </c>
      <c r="G27" s="10">
        <f>'Oct '!G27+'Nov '!G27+'Dec '!G27</f>
        <v>-3.66</v>
      </c>
      <c r="H27" s="10">
        <f>'Oct '!H27+'Nov '!H27+'Dec '!H27</f>
        <v>51.2</v>
      </c>
      <c r="I27" s="10">
        <f>'Oct '!I27+'Nov '!I27+'Dec '!I27</f>
        <v>126.28</v>
      </c>
      <c r="J27" s="10">
        <f>'Oct '!J27+'Nov '!J27+'Dec '!J27</f>
        <v>75.08</v>
      </c>
      <c r="K27" s="10">
        <f>'Oct '!K27+'Nov '!K27+'Dec '!K27</f>
        <v>130.44200000000001</v>
      </c>
      <c r="L27" s="12">
        <f>'Oct '!L27+'Nov '!L27+'Dec '!L27</f>
        <v>124.38</v>
      </c>
      <c r="M27" s="10">
        <f>'Oct '!M27+'Nov '!M27+'Dec '!M27</f>
        <v>-6.0619999999999976</v>
      </c>
      <c r="N27" s="10">
        <f>'Oct '!N27+'Nov '!N27+'Dec '!N27</f>
        <v>0</v>
      </c>
      <c r="O27" s="10">
        <f>'Oct '!O27+'Nov '!O27+'Dec '!O27</f>
        <v>0</v>
      </c>
      <c r="P27" s="10">
        <f>'Oct '!P27+'Nov '!P27+'Dec '!P27</f>
        <v>0</v>
      </c>
      <c r="Q27" s="10">
        <f>'Oct '!Q27+'Nov '!Q27+'Dec '!Q27</f>
        <v>0</v>
      </c>
      <c r="R27" s="10">
        <f>'Oct '!R27+'Nov '!R27+'Dec '!R27</f>
        <v>0</v>
      </c>
      <c r="S27" s="10">
        <f>'Oct '!S27+'Nov '!S27+'Dec '!S27</f>
        <v>0</v>
      </c>
      <c r="T27" s="10">
        <f>'Oct '!T27+'Nov '!T27+'Dec '!T27</f>
        <v>0</v>
      </c>
      <c r="U27" s="10">
        <f>'Oct '!U27+'Nov '!U27+'Dec '!U27</f>
        <v>0</v>
      </c>
      <c r="V27" s="10">
        <f>'Oct '!V27+'Nov '!V27+'Dec '!V27</f>
        <v>0</v>
      </c>
      <c r="W27" s="10">
        <f>'Oct '!W27+'Nov '!W27+'Dec '!W27</f>
        <v>181.642</v>
      </c>
      <c r="X27" s="10">
        <f>'Oct '!X27+'Nov '!X27+'Dec '!X27</f>
        <v>250.66000000000003</v>
      </c>
      <c r="Y27" s="10">
        <f>'Oct '!Y27+'Nov '!Y27+'Dec '!Y27</f>
        <v>69.018000000000015</v>
      </c>
    </row>
    <row r="28" spans="1:25" ht="18" customHeight="1" x14ac:dyDescent="0.25">
      <c r="A28" s="7">
        <f t="shared" si="0"/>
        <v>23</v>
      </c>
      <c r="B28" s="8" t="s">
        <v>53</v>
      </c>
      <c r="C28" s="7">
        <v>500</v>
      </c>
      <c r="D28" s="11">
        <v>3.3700000000000001E-2</v>
      </c>
      <c r="E28" s="10">
        <f>'Oct '!E28+'Nov '!E28+'Dec '!E28</f>
        <v>27.869999999999997</v>
      </c>
      <c r="F28" s="10">
        <f>'Oct '!F28+'Nov '!F28+'Dec '!F28</f>
        <v>40.32</v>
      </c>
      <c r="G28" s="10">
        <f>'Oct '!G28+'Nov '!G28+'Dec '!G28</f>
        <v>12.450000000000003</v>
      </c>
      <c r="H28" s="10">
        <f>'Oct '!H28+'Nov '!H28+'Dec '!H28</f>
        <v>23.55</v>
      </c>
      <c r="I28" s="10">
        <f>'Oct '!I28+'Nov '!I28+'Dec '!I28</f>
        <v>44.51</v>
      </c>
      <c r="J28" s="10">
        <f>'Oct '!J28+'Nov '!J28+'Dec '!J28</f>
        <v>20.959999999999997</v>
      </c>
      <c r="K28" s="10">
        <f>'Oct '!K28+'Nov '!K28+'Dec '!K28</f>
        <v>71.904600000000002</v>
      </c>
      <c r="L28" s="12">
        <f>'Oct '!L28+'Nov '!L28+'Dec '!L28</f>
        <v>159.26000000000002</v>
      </c>
      <c r="M28" s="10">
        <f>'Oct '!M28+'Nov '!M28+'Dec '!M28</f>
        <v>87.355400000000003</v>
      </c>
      <c r="N28" s="10">
        <f>'Oct '!N28+'Nov '!N28+'Dec '!N28</f>
        <v>0</v>
      </c>
      <c r="O28" s="10">
        <f>'Oct '!O28+'Nov '!O28+'Dec '!O28</f>
        <v>0</v>
      </c>
      <c r="P28" s="10">
        <f>'Oct '!P28+'Nov '!P28+'Dec '!P28</f>
        <v>0</v>
      </c>
      <c r="Q28" s="10">
        <f>'Oct '!Q28+'Nov '!Q28+'Dec '!Q28</f>
        <v>0</v>
      </c>
      <c r="R28" s="10">
        <f>'Oct '!R28+'Nov '!R28+'Dec '!R28</f>
        <v>0</v>
      </c>
      <c r="S28" s="10">
        <f>'Oct '!S28+'Nov '!S28+'Dec '!S28</f>
        <v>0</v>
      </c>
      <c r="T28" s="10">
        <f>'Oct '!T28+'Nov '!T28+'Dec '!T28</f>
        <v>0</v>
      </c>
      <c r="U28" s="10">
        <f>'Oct '!U28+'Nov '!U28+'Dec '!U28</f>
        <v>0</v>
      </c>
      <c r="V28" s="10">
        <f>'Oct '!V28+'Nov '!V28+'Dec '!V28</f>
        <v>0</v>
      </c>
      <c r="W28" s="10">
        <f>'Oct '!W28+'Nov '!W28+'Dec '!W28</f>
        <v>95.454599999999999</v>
      </c>
      <c r="X28" s="10">
        <f>'Oct '!X28+'Nov '!X28+'Dec '!X28</f>
        <v>203.77</v>
      </c>
      <c r="Y28" s="10">
        <f>'Oct '!Y28+'Nov '!Y28+'Dec '!Y28</f>
        <v>108.3154</v>
      </c>
    </row>
    <row r="29" spans="1:25" ht="18" customHeight="1" x14ac:dyDescent="0.25">
      <c r="A29" s="7">
        <f t="shared" si="0"/>
        <v>24</v>
      </c>
      <c r="B29" s="8" t="s">
        <v>54</v>
      </c>
      <c r="C29" s="7">
        <v>2400</v>
      </c>
      <c r="D29" s="11">
        <v>2.3800000000000002E-2</v>
      </c>
      <c r="E29" s="10">
        <f>'Oct '!E29+'Nov '!E29+'Dec '!E29</f>
        <v>0</v>
      </c>
      <c r="F29" s="10">
        <f>'Oct '!F29+'Nov '!F29+'Dec '!F29</f>
        <v>40.82</v>
      </c>
      <c r="G29" s="10">
        <f>'Oct '!G29+'Nov '!G29+'Dec '!G29</f>
        <v>40.82</v>
      </c>
      <c r="H29" s="10">
        <f>'Oct '!H29+'Nov '!H29+'Dec '!H29</f>
        <v>0</v>
      </c>
      <c r="I29" s="10">
        <f>'Oct '!I29+'Nov '!I29+'Dec '!I29</f>
        <v>201.87</v>
      </c>
      <c r="J29" s="10">
        <f>'Oct '!J29+'Nov '!J29+'Dec '!J29</f>
        <v>201.87</v>
      </c>
      <c r="K29" s="10">
        <f>'Oct '!K29+'Nov '!K29+'Dec '!K29</f>
        <v>0</v>
      </c>
      <c r="L29" s="10">
        <f>'Oct '!L29+'Nov '!L29+'Dec '!L29</f>
        <v>226.43</v>
      </c>
      <c r="M29" s="10">
        <f>'Oct '!M29+'Nov '!M29+'Dec '!M29</f>
        <v>226.43</v>
      </c>
      <c r="N29" s="10">
        <f>'Oct '!N29+'Nov '!N29+'Dec '!N29</f>
        <v>0</v>
      </c>
      <c r="O29" s="10">
        <f>'Oct '!O29+'Nov '!O29+'Dec '!O29</f>
        <v>0</v>
      </c>
      <c r="P29" s="10">
        <f>'Oct '!P29+'Nov '!P29+'Dec '!P29</f>
        <v>0</v>
      </c>
      <c r="Q29" s="10">
        <f>'Oct '!Q29+'Nov '!Q29+'Dec '!Q29</f>
        <v>0</v>
      </c>
      <c r="R29" s="10">
        <f>'Oct '!R29+'Nov '!R29+'Dec '!R29</f>
        <v>0</v>
      </c>
      <c r="S29" s="10">
        <f>'Oct '!S29+'Nov '!S29+'Dec '!S29</f>
        <v>0</v>
      </c>
      <c r="T29" s="10">
        <f>'Oct '!T29+'Nov '!T29+'Dec '!T29</f>
        <v>0</v>
      </c>
      <c r="U29" s="10">
        <f>'Oct '!U29+'Nov '!U29+'Dec '!U29</f>
        <v>0</v>
      </c>
      <c r="V29" s="10">
        <f>'Oct '!V29+'Nov '!V29+'Dec '!V29</f>
        <v>0</v>
      </c>
      <c r="W29" s="10">
        <f>'Oct '!W29+'Nov '!W29+'Dec '!W29</f>
        <v>0</v>
      </c>
      <c r="X29" s="10">
        <f>'Oct '!X29+'Nov '!X29+'Dec '!X29</f>
        <v>428.3</v>
      </c>
      <c r="Y29" s="10">
        <f>'Oct '!Y29+'Nov '!Y29+'Dec '!Y29</f>
        <v>428.3</v>
      </c>
    </row>
    <row r="30" spans="1:25" ht="18" customHeight="1" x14ac:dyDescent="0.25">
      <c r="A30" s="7">
        <f t="shared" si="0"/>
        <v>25</v>
      </c>
      <c r="B30" s="8" t="s">
        <v>55</v>
      </c>
      <c r="C30" s="7">
        <v>1500</v>
      </c>
      <c r="D30" s="11">
        <v>1.34E-2</v>
      </c>
      <c r="E30" s="10">
        <f>'Oct '!E30+'Nov '!E30+'Dec '!E30</f>
        <v>0</v>
      </c>
      <c r="F30" s="10">
        <f>'Oct '!F30+'Nov '!F30+'Dec '!F30</f>
        <v>33.090000000000003</v>
      </c>
      <c r="G30" s="10">
        <f>'Oct '!G30+'Nov '!G30+'Dec '!G30</f>
        <v>33.090000000000003</v>
      </c>
      <c r="H30" s="10">
        <f>'Oct '!H30+'Nov '!H30+'Dec '!H30</f>
        <v>0</v>
      </c>
      <c r="I30" s="10">
        <f>'Oct '!I30+'Nov '!I30+'Dec '!I30</f>
        <v>62.010000000000005</v>
      </c>
      <c r="J30" s="10">
        <f>'Oct '!J30+'Nov '!J30+'Dec '!J30</f>
        <v>62.010000000000005</v>
      </c>
      <c r="K30" s="10">
        <f>'Oct '!K30+'Nov '!K30+'Dec '!K30</f>
        <v>0</v>
      </c>
      <c r="L30" s="10">
        <f>'Oct '!L30+'Nov '!L30+'Dec '!L30</f>
        <v>109.6</v>
      </c>
      <c r="M30" s="10">
        <f>'Oct '!M30+'Nov '!M30+'Dec '!M30</f>
        <v>109.6</v>
      </c>
      <c r="N30" s="10">
        <f>'Oct '!N30+'Nov '!N30+'Dec '!N30</f>
        <v>0</v>
      </c>
      <c r="O30" s="10">
        <f>'Oct '!O30+'Nov '!O30+'Dec '!O30</f>
        <v>0</v>
      </c>
      <c r="P30" s="10">
        <f>'Oct '!P30+'Nov '!P30+'Dec '!P30</f>
        <v>0</v>
      </c>
      <c r="Q30" s="10">
        <f>'Oct '!Q30+'Nov '!Q30+'Dec '!Q30</f>
        <v>0</v>
      </c>
      <c r="R30" s="10">
        <f>'Oct '!R30+'Nov '!R30+'Dec '!R30</f>
        <v>0</v>
      </c>
      <c r="S30" s="10">
        <f>'Oct '!S30+'Nov '!S30+'Dec '!S30</f>
        <v>0</v>
      </c>
      <c r="T30" s="10">
        <f>'Oct '!T30+'Nov '!T30+'Dec '!T30</f>
        <v>0</v>
      </c>
      <c r="U30" s="10">
        <f>'Oct '!U30+'Nov '!U30+'Dec '!U30</f>
        <v>0</v>
      </c>
      <c r="V30" s="10">
        <f>'Oct '!V30+'Nov '!V30+'Dec '!V30</f>
        <v>0</v>
      </c>
      <c r="W30" s="10">
        <f>'Oct '!W30+'Nov '!W30+'Dec '!W30</f>
        <v>0</v>
      </c>
      <c r="X30" s="10">
        <f>'Oct '!X30+'Nov '!X30+'Dec '!X30</f>
        <v>171.60999999999999</v>
      </c>
      <c r="Y30" s="10">
        <f>'Oct '!Y30+'Nov '!Y30+'Dec '!Y30</f>
        <v>171.60999999999999</v>
      </c>
    </row>
    <row r="31" spans="1:25" ht="18" customHeight="1" x14ac:dyDescent="0.25">
      <c r="A31" s="7">
        <f t="shared" si="0"/>
        <v>26</v>
      </c>
      <c r="B31" s="8" t="s">
        <v>56</v>
      </c>
      <c r="C31" s="7">
        <v>630</v>
      </c>
      <c r="D31" s="11">
        <v>1.7299999999999999E-2</v>
      </c>
      <c r="E31" s="10">
        <f>'Oct '!E31+'Nov '!E31+'Dec '!E31</f>
        <v>11.09</v>
      </c>
      <c r="F31" s="10">
        <f>'Oct '!F31+'Nov '!F31+'Dec '!F31</f>
        <v>10.25</v>
      </c>
      <c r="G31" s="10">
        <f>'Oct '!G31+'Nov '!G31+'Dec '!G31</f>
        <v>-0.83999999999999986</v>
      </c>
      <c r="H31" s="10">
        <f>'Oct '!H31+'Nov '!H31+'Dec '!H31</f>
        <v>12.975000000000001</v>
      </c>
      <c r="I31" s="10">
        <f>'Oct '!I31+'Nov '!I31+'Dec '!I31</f>
        <v>7.43</v>
      </c>
      <c r="J31" s="10">
        <f>'Oct '!J31+'Nov '!J31+'Dec '!J31</f>
        <v>-5.5449999999999999</v>
      </c>
      <c r="K31" s="10">
        <f>'Oct '!K31+'Nov '!K31+'Dec '!K31</f>
        <v>29.055799999999998</v>
      </c>
      <c r="L31" s="10">
        <f>'Oct '!L31+'Nov '!L31+'Dec '!L31</f>
        <v>27.97</v>
      </c>
      <c r="M31" s="10">
        <f>'Oct '!M31+'Nov '!M31+'Dec '!M31</f>
        <v>-1.0858000000000025</v>
      </c>
      <c r="N31" s="10">
        <f>'Oct '!N31+'Nov '!N31+'Dec '!N31</f>
        <v>0</v>
      </c>
      <c r="O31" s="10">
        <f>'Oct '!O31+'Nov '!O31+'Dec '!O31</f>
        <v>0</v>
      </c>
      <c r="P31" s="10">
        <f>'Oct '!P31+'Nov '!P31+'Dec '!P31</f>
        <v>0</v>
      </c>
      <c r="Q31" s="10">
        <f>'Oct '!Q31+'Nov '!Q31+'Dec '!Q31</f>
        <v>0</v>
      </c>
      <c r="R31" s="10">
        <f>'Oct '!R31+'Nov '!R31+'Dec '!R31</f>
        <v>0</v>
      </c>
      <c r="S31" s="10">
        <f>'Oct '!S31+'Nov '!S31+'Dec '!S31</f>
        <v>0</v>
      </c>
      <c r="T31" s="10">
        <f>'Oct '!T31+'Nov '!T31+'Dec '!T31</f>
        <v>0</v>
      </c>
      <c r="U31" s="10">
        <f>'Oct '!U31+'Nov '!U31+'Dec '!U31</f>
        <v>0</v>
      </c>
      <c r="V31" s="10">
        <f>'Oct '!V31+'Nov '!V31+'Dec '!V31</f>
        <v>0</v>
      </c>
      <c r="W31" s="10">
        <f>'Oct '!W31+'Nov '!W31+'Dec '!W31</f>
        <v>42.030799999999999</v>
      </c>
      <c r="X31" s="10">
        <f>'Oct '!X31+'Nov '!X31+'Dec '!X31</f>
        <v>35.4</v>
      </c>
      <c r="Y31" s="10">
        <f>'Oct '!Y31+'Nov '!Y31+'Dec '!Y31</f>
        <v>-6.6308000000000025</v>
      </c>
    </row>
    <row r="32" spans="1:25" ht="18" customHeight="1" x14ac:dyDescent="0.25">
      <c r="A32" s="7">
        <f t="shared" si="0"/>
        <v>27</v>
      </c>
      <c r="B32" s="8" t="s">
        <v>57</v>
      </c>
      <c r="C32" s="7">
        <v>840</v>
      </c>
      <c r="D32" s="11">
        <v>2.3800000000000002E-2</v>
      </c>
      <c r="E32" s="10">
        <f>'Oct '!E32+'Nov '!E32+'Dec '!E32</f>
        <v>15.95</v>
      </c>
      <c r="F32" s="10">
        <f>'Oct '!F32+'Nov '!F32+'Dec '!F32</f>
        <v>16.809999999999999</v>
      </c>
      <c r="G32" s="10">
        <f>'Oct '!G32+'Nov '!G32+'Dec '!G32</f>
        <v>0.85999999999999943</v>
      </c>
      <c r="H32" s="10">
        <f>'Oct '!H32+'Nov '!H32+'Dec '!H32</f>
        <v>24.624999999999996</v>
      </c>
      <c r="I32" s="10">
        <f>'Oct '!I32+'Nov '!I32+'Dec '!I32</f>
        <v>23.589999999999996</v>
      </c>
      <c r="J32" s="10">
        <f>'Oct '!J32+'Nov '!J32+'Dec '!J32</f>
        <v>-1.0349999999999966</v>
      </c>
      <c r="K32" s="10">
        <f>'Oct '!K32+'Nov '!K32+'Dec '!K32</f>
        <v>42.108000000000004</v>
      </c>
      <c r="L32" s="10">
        <f>'Oct '!L32+'Nov '!L32+'Dec '!L32</f>
        <v>45.989999999999995</v>
      </c>
      <c r="M32" s="10">
        <f>'Oct '!M32+'Nov '!M32+'Dec '!M32</f>
        <v>3.8819999999999961</v>
      </c>
      <c r="N32" s="10">
        <f>'Oct '!N32+'Nov '!N32+'Dec '!N32</f>
        <v>0</v>
      </c>
      <c r="O32" s="10">
        <f>'Oct '!O32+'Nov '!O32+'Dec '!O32</f>
        <v>0</v>
      </c>
      <c r="P32" s="10">
        <f>'Oct '!P32+'Nov '!P32+'Dec '!P32</f>
        <v>0</v>
      </c>
      <c r="Q32" s="10">
        <f>'Oct '!Q32+'Nov '!Q32+'Dec '!Q32</f>
        <v>0</v>
      </c>
      <c r="R32" s="10">
        <f>'Oct '!R32+'Nov '!R32+'Dec '!R32</f>
        <v>0</v>
      </c>
      <c r="S32" s="10">
        <f>'Oct '!S32+'Nov '!S32+'Dec '!S32</f>
        <v>0</v>
      </c>
      <c r="T32" s="10">
        <f>'Oct '!T32+'Nov '!T32+'Dec '!T32</f>
        <v>0</v>
      </c>
      <c r="U32" s="10">
        <f>'Oct '!U32+'Nov '!U32+'Dec '!U32</f>
        <v>0</v>
      </c>
      <c r="V32" s="10">
        <f>'Oct '!V32+'Nov '!V32+'Dec '!V32</f>
        <v>0</v>
      </c>
      <c r="W32" s="10">
        <f>'Oct '!W32+'Nov '!W32+'Dec '!W32</f>
        <v>66.733000000000004</v>
      </c>
      <c r="X32" s="10">
        <f>'Oct '!X32+'Nov '!X32+'Dec '!X32</f>
        <v>69.58</v>
      </c>
      <c r="Y32" s="10">
        <f>'Oct '!Y32+'Nov '!Y32+'Dec '!Y32</f>
        <v>2.8469999999999995</v>
      </c>
    </row>
    <row r="33" spans="1:28" ht="18" customHeight="1" x14ac:dyDescent="0.25">
      <c r="A33" s="7">
        <f t="shared" si="0"/>
        <v>28</v>
      </c>
      <c r="B33" s="8" t="s">
        <v>58</v>
      </c>
      <c r="C33" s="7">
        <v>440</v>
      </c>
      <c r="D33" s="11">
        <v>9.5999999999999992E-3</v>
      </c>
      <c r="E33" s="10">
        <f>'Oct '!E33+'Nov '!E33+'Dec '!E33</f>
        <v>2.78</v>
      </c>
      <c r="F33" s="10">
        <f>'Oct '!F33+'Nov '!F33+'Dec '!F33</f>
        <v>3.89</v>
      </c>
      <c r="G33" s="10">
        <f>'Oct '!G33+'Nov '!G33+'Dec '!G33</f>
        <v>1.1100000000000003</v>
      </c>
      <c r="H33" s="10">
        <f>'Oct '!H33+'Nov '!H33+'Dec '!H33</f>
        <v>1.5249999999999999</v>
      </c>
      <c r="I33" s="10">
        <f>'Oct '!I33+'Nov '!I33+'Dec '!I33</f>
        <v>0</v>
      </c>
      <c r="J33" s="10">
        <f>'Oct '!J33+'Nov '!J33+'Dec '!J33</f>
        <v>-1.5249999999999999</v>
      </c>
      <c r="K33" s="10">
        <f>'Oct '!K33+'Nov '!K33+'Dec '!K33</f>
        <v>7.5616000000000003</v>
      </c>
      <c r="L33" s="10">
        <f>'Oct '!L33+'Nov '!L33+'Dec '!L33</f>
        <v>10.14</v>
      </c>
      <c r="M33" s="10">
        <f>'Oct '!M33+'Nov '!M33+'Dec '!M33</f>
        <v>2.5783999999999994</v>
      </c>
      <c r="N33" s="10">
        <f>'Oct '!N33+'Nov '!N33+'Dec '!N33</f>
        <v>0</v>
      </c>
      <c r="O33" s="10">
        <f>'Oct '!O33+'Nov '!O33+'Dec '!O33</f>
        <v>0</v>
      </c>
      <c r="P33" s="10">
        <f>'Oct '!P33+'Nov '!P33+'Dec '!P33</f>
        <v>0</v>
      </c>
      <c r="Q33" s="10">
        <f>'Oct '!Q33+'Nov '!Q33+'Dec '!Q33</f>
        <v>0</v>
      </c>
      <c r="R33" s="10">
        <f>'Oct '!R33+'Nov '!R33+'Dec '!R33</f>
        <v>0</v>
      </c>
      <c r="S33" s="10">
        <f>'Oct '!S33+'Nov '!S33+'Dec '!S33</f>
        <v>0</v>
      </c>
      <c r="T33" s="10">
        <f>'Oct '!T33+'Nov '!T33+'Dec '!T33</f>
        <v>0</v>
      </c>
      <c r="U33" s="10">
        <f>'Oct '!U33+'Nov '!U33+'Dec '!U33</f>
        <v>0</v>
      </c>
      <c r="V33" s="10">
        <f>'Oct '!V33+'Nov '!V33+'Dec '!V33</f>
        <v>0</v>
      </c>
      <c r="W33" s="10">
        <f>'Oct '!W33+'Nov '!W33+'Dec '!W33</f>
        <v>9.0866000000000007</v>
      </c>
      <c r="X33" s="10">
        <f>'Oct '!X33+'Nov '!X33+'Dec '!X33</f>
        <v>10.14</v>
      </c>
      <c r="Y33" s="10">
        <f>'Oct '!Y33+'Nov '!Y33+'Dec '!Y33</f>
        <v>1.0533999999999994</v>
      </c>
    </row>
    <row r="34" spans="1:28" ht="18" customHeight="1" x14ac:dyDescent="0.25">
      <c r="A34" s="7">
        <f t="shared" si="0"/>
        <v>29</v>
      </c>
      <c r="B34" s="8" t="s">
        <v>59</v>
      </c>
      <c r="C34" s="63">
        <v>880</v>
      </c>
      <c r="D34" s="35">
        <v>3.0300000000000001E-2</v>
      </c>
      <c r="E34" s="37">
        <f>'Oct '!E34+'Nov '!E34+'Dec '!E34</f>
        <v>47.58</v>
      </c>
      <c r="F34" s="65">
        <f>'Oct '!F34+'Nov '!F34+'Dec '!F34</f>
        <v>47.95</v>
      </c>
      <c r="G34" s="36">
        <f>'Oct '!G34+'Nov '!G34+'Dec '!G34</f>
        <v>0.37000000000000099</v>
      </c>
      <c r="H34" s="37">
        <f>'Oct '!H34+'Nov '!H34+'Dec '!H34</f>
        <v>2.0250000000000004</v>
      </c>
      <c r="I34" s="37">
        <f>'Oct '!I34+'Nov '!I34+'Dec '!I34</f>
        <v>0</v>
      </c>
      <c r="J34" s="36">
        <f>'Oct '!J34+'Nov '!J34+'Dec '!J34</f>
        <v>-2.0250000000000004</v>
      </c>
      <c r="K34" s="37">
        <f>'Oct '!K34+'Nov '!K34+'Dec '!K34</f>
        <v>174.61859999999999</v>
      </c>
      <c r="L34" s="37">
        <f>'Oct '!L34+'Nov '!L34+'Dec '!L34</f>
        <v>167.67</v>
      </c>
      <c r="M34" s="36">
        <f>'Oct '!M34+'Nov '!M34+'Dec '!M34</f>
        <v>-6.9485999999999848</v>
      </c>
      <c r="N34" s="37">
        <f>'Oct '!N34+'Nov '!N34+'Dec '!N34</f>
        <v>0</v>
      </c>
      <c r="O34" s="37">
        <f>'Oct '!O34+'Nov '!O34+'Dec '!O34</f>
        <v>0</v>
      </c>
      <c r="P34" s="36">
        <f>'Oct '!P34+'Nov '!P34+'Dec '!P34</f>
        <v>0</v>
      </c>
      <c r="Q34" s="37">
        <f>'Oct '!Q34+'Nov '!Q34+'Dec '!Q34</f>
        <v>0</v>
      </c>
      <c r="R34" s="37">
        <f>'Oct '!R34+'Nov '!R34+'Dec '!R34</f>
        <v>0</v>
      </c>
      <c r="S34" s="36">
        <f>'Oct '!S34+'Nov '!S34+'Dec '!S34</f>
        <v>0</v>
      </c>
      <c r="T34" s="37">
        <f>'Oct '!T34+'Nov '!T34+'Dec '!T34</f>
        <v>0</v>
      </c>
      <c r="U34" s="37">
        <f>'Oct '!U34+'Nov '!U34+'Dec '!U34</f>
        <v>0</v>
      </c>
      <c r="V34" s="36">
        <f>'Oct '!V34+'Nov '!V34+'Dec '!V34</f>
        <v>0</v>
      </c>
      <c r="W34" s="37">
        <f>'Oct '!W34+'Nov '!W34+'Dec '!W34</f>
        <v>176.64359999999999</v>
      </c>
      <c r="X34" s="37">
        <f>'Oct '!X34+'Nov '!X34+'Dec '!X34</f>
        <v>167.67</v>
      </c>
      <c r="Y34" s="37">
        <f>'Oct '!Y34+'Nov '!Y34+'Dec '!Y34</f>
        <v>-8.9735999999999851</v>
      </c>
    </row>
    <row r="35" spans="1:28" ht="18" customHeight="1" x14ac:dyDescent="0.25">
      <c r="A35" s="7">
        <f t="shared" si="0"/>
        <v>30</v>
      </c>
      <c r="B35" s="8" t="s">
        <v>60</v>
      </c>
      <c r="C35" s="64"/>
      <c r="D35" s="35"/>
      <c r="E35" s="38">
        <f>'Oct '!E35+'Nov '!E35+'Dec '!E35</f>
        <v>0</v>
      </c>
      <c r="F35" s="66">
        <f>'Oct '!F35+'Nov '!F35+'Dec '!F35</f>
        <v>0</v>
      </c>
      <c r="G35" s="36">
        <f>'Oct '!G35+'Nov '!G35+'Dec '!G35</f>
        <v>0</v>
      </c>
      <c r="H35" s="38">
        <f>'Oct '!H35+'Nov '!H35+'Dec '!H35</f>
        <v>0</v>
      </c>
      <c r="I35" s="38">
        <f>'Oct '!I35+'Nov '!I35+'Dec '!I35</f>
        <v>0</v>
      </c>
      <c r="J35" s="36">
        <f>'Oct '!J35+'Nov '!J35+'Dec '!J35</f>
        <v>0</v>
      </c>
      <c r="K35" s="38">
        <f>'Oct '!K35+'Nov '!K35+'Dec '!K35</f>
        <v>0</v>
      </c>
      <c r="L35" s="38">
        <f>'Oct '!L35+'Nov '!L35+'Dec '!L35</f>
        <v>0</v>
      </c>
      <c r="M35" s="36">
        <f>'Oct '!M35+'Nov '!M35+'Dec '!M35</f>
        <v>0</v>
      </c>
      <c r="N35" s="38">
        <f>'Oct '!N35+'Nov '!N35+'Dec '!N35</f>
        <v>0</v>
      </c>
      <c r="O35" s="38">
        <f>'Oct '!O35+'Nov '!O35+'Dec '!O35</f>
        <v>0</v>
      </c>
      <c r="P35" s="36">
        <f>'Oct '!P35+'Nov '!P35+'Dec '!P35</f>
        <v>0</v>
      </c>
      <c r="Q35" s="38">
        <f>'Oct '!Q35+'Nov '!Q35+'Dec '!Q35</f>
        <v>0</v>
      </c>
      <c r="R35" s="38">
        <f>'Oct '!R35+'Nov '!R35+'Dec '!R35</f>
        <v>0</v>
      </c>
      <c r="S35" s="36">
        <f>'Oct '!S35+'Nov '!S35+'Dec '!S35</f>
        <v>0</v>
      </c>
      <c r="T35" s="38">
        <f>'Oct '!T35+'Nov '!T35+'Dec '!T35</f>
        <v>0</v>
      </c>
      <c r="U35" s="38">
        <f>'Oct '!U35+'Nov '!U35+'Dec '!U35</f>
        <v>0</v>
      </c>
      <c r="V35" s="36">
        <f>'Oct '!V35+'Nov '!V35+'Dec '!V35</f>
        <v>0</v>
      </c>
      <c r="W35" s="38">
        <f>'Oct '!W35+'Nov '!W35+'Dec '!W35</f>
        <v>0</v>
      </c>
      <c r="X35" s="38">
        <f>'Oct '!X35+'Nov '!X35+'Dec '!X35</f>
        <v>0</v>
      </c>
      <c r="Y35" s="38">
        <f>'Oct '!Y35+'Nov '!Y35+'Dec '!Y35</f>
        <v>0</v>
      </c>
    </row>
    <row r="36" spans="1:28" ht="25.5" x14ac:dyDescent="0.25">
      <c r="A36" s="7">
        <f t="shared" si="0"/>
        <v>31</v>
      </c>
      <c r="B36" s="8" t="s">
        <v>117</v>
      </c>
      <c r="C36" s="7">
        <v>1000</v>
      </c>
      <c r="D36" s="11">
        <v>2.8299999999999999E-2</v>
      </c>
      <c r="E36" s="10">
        <f>'Oct '!E36+'Nov '!E36+'Dec '!E36</f>
        <v>0</v>
      </c>
      <c r="F36" s="10">
        <f>'Oct '!F36+'Nov '!F36+'Dec '!F36</f>
        <v>37.08</v>
      </c>
      <c r="G36" s="10">
        <f>'Oct '!G36+'Nov '!G36+'Dec '!G36</f>
        <v>37.08</v>
      </c>
      <c r="H36" s="10">
        <f>'Oct '!H36+'Nov '!H36+'Dec '!H36</f>
        <v>0</v>
      </c>
      <c r="I36" s="10">
        <f>'Oct '!I36+'Nov '!I36+'Dec '!I36</f>
        <v>79.41</v>
      </c>
      <c r="J36" s="10">
        <f>'Oct '!J36+'Nov '!J36+'Dec '!J36</f>
        <v>79.41</v>
      </c>
      <c r="K36" s="10">
        <f>'Oct '!K36+'Nov '!K36+'Dec '!K36</f>
        <v>0</v>
      </c>
      <c r="L36" s="10">
        <f>'Oct '!L36+'Nov '!L36+'Dec '!L36</f>
        <v>163.13</v>
      </c>
      <c r="M36" s="10">
        <f>'Oct '!M36+'Nov '!M36+'Dec '!M36</f>
        <v>163.13</v>
      </c>
      <c r="N36" s="10">
        <f>'Oct '!N36+'Nov '!N36+'Dec '!N36</f>
        <v>0</v>
      </c>
      <c r="O36" s="10">
        <f>'Oct '!O36+'Nov '!O36+'Dec '!O36</f>
        <v>0</v>
      </c>
      <c r="P36" s="10">
        <f>'Oct '!P36+'Nov '!P36+'Dec '!P36</f>
        <v>0</v>
      </c>
      <c r="Q36" s="10">
        <f>'Oct '!Q36+'Nov '!Q36+'Dec '!Q36</f>
        <v>0</v>
      </c>
      <c r="R36" s="10">
        <f>'Oct '!R36+'Nov '!R36+'Dec '!R36</f>
        <v>0</v>
      </c>
      <c r="S36" s="10">
        <f>'Oct '!S36+'Nov '!S36+'Dec '!S36</f>
        <v>0</v>
      </c>
      <c r="T36" s="10">
        <f>'Oct '!T36+'Nov '!T36+'Dec '!T36</f>
        <v>0</v>
      </c>
      <c r="U36" s="10">
        <f>'Oct '!U36+'Nov '!U36+'Dec '!U36</f>
        <v>0</v>
      </c>
      <c r="V36" s="10">
        <f>'Oct '!V36+'Nov '!V36+'Dec '!V36</f>
        <v>0</v>
      </c>
      <c r="W36" s="10">
        <f>'Oct '!W36+'Nov '!W36+'Dec '!W36</f>
        <v>0</v>
      </c>
      <c r="X36" s="10">
        <f>'Oct '!X36+'Nov '!X36+'Dec '!X36</f>
        <v>242.54000000000002</v>
      </c>
      <c r="Y36" s="10">
        <f>'Oct '!Y36+'Nov '!Y36+'Dec '!Y36</f>
        <v>242.54000000000002</v>
      </c>
    </row>
    <row r="37" spans="1:28" ht="18" customHeight="1" x14ac:dyDescent="0.25">
      <c r="A37" s="7">
        <f t="shared" si="0"/>
        <v>32</v>
      </c>
      <c r="B37" s="8" t="s">
        <v>62</v>
      </c>
      <c r="C37" s="7">
        <v>1000</v>
      </c>
      <c r="D37" s="11">
        <v>1.23E-2</v>
      </c>
      <c r="E37" s="10">
        <f>'Oct '!E37+'Nov '!E37+'Dec '!E37</f>
        <v>0</v>
      </c>
      <c r="F37" s="10">
        <f>'Oct '!F37+'Nov '!F37+'Dec '!F37</f>
        <v>17.009999999999998</v>
      </c>
      <c r="G37" s="10">
        <f>'Oct '!G37+'Nov '!G37+'Dec '!G37</f>
        <v>17.009999999999998</v>
      </c>
      <c r="H37" s="10">
        <f>'Oct '!H37+'Nov '!H37+'Dec '!H37</f>
        <v>0</v>
      </c>
      <c r="I37" s="10">
        <f>'Oct '!I37+'Nov '!I37+'Dec '!I37</f>
        <v>37.869999999999997</v>
      </c>
      <c r="J37" s="10">
        <f>'Oct '!J37+'Nov '!J37+'Dec '!J37</f>
        <v>37.869999999999997</v>
      </c>
      <c r="K37" s="10">
        <f>'Oct '!K37+'Nov '!K37+'Dec '!K37</f>
        <v>0</v>
      </c>
      <c r="L37" s="10">
        <f>'Oct '!L37+'Nov '!L37+'Dec '!L37</f>
        <v>37.520000000000003</v>
      </c>
      <c r="M37" s="10">
        <f>'Oct '!M37+'Nov '!M37+'Dec '!M37</f>
        <v>37.520000000000003</v>
      </c>
      <c r="N37" s="10">
        <f>'Oct '!N37+'Nov '!N37+'Dec '!N37</f>
        <v>0</v>
      </c>
      <c r="O37" s="10">
        <f>'Oct '!O37+'Nov '!O37+'Dec '!O37</f>
        <v>0</v>
      </c>
      <c r="P37" s="10">
        <f>'Oct '!P37+'Nov '!P37+'Dec '!P37</f>
        <v>0</v>
      </c>
      <c r="Q37" s="10">
        <f>'Oct '!Q37+'Nov '!Q37+'Dec '!Q37</f>
        <v>0</v>
      </c>
      <c r="R37" s="10">
        <f>'Oct '!R37+'Nov '!R37+'Dec '!R37</f>
        <v>0</v>
      </c>
      <c r="S37" s="10">
        <f>'Oct '!S37+'Nov '!S37+'Dec '!S37</f>
        <v>0</v>
      </c>
      <c r="T37" s="10">
        <f>'Oct '!T37+'Nov '!T37+'Dec '!T37</f>
        <v>0</v>
      </c>
      <c r="U37" s="10">
        <f>'Oct '!U37+'Nov '!U37+'Dec '!U37</f>
        <v>0</v>
      </c>
      <c r="V37" s="10">
        <f>'Oct '!V37+'Nov '!V37+'Dec '!V37</f>
        <v>0</v>
      </c>
      <c r="W37" s="10">
        <f>'Oct '!W37+'Nov '!W37+'Dec '!W37</f>
        <v>0</v>
      </c>
      <c r="X37" s="10">
        <f>'Oct '!X37+'Nov '!X37+'Dec '!X37</f>
        <v>75.39</v>
      </c>
      <c r="Y37" s="10">
        <f>'Oct '!Y37+'Nov '!Y37+'Dec '!Y37</f>
        <v>75.39</v>
      </c>
    </row>
    <row r="38" spans="1:28" ht="18" customHeight="1" x14ac:dyDescent="0.25">
      <c r="A38" s="7">
        <f t="shared" si="0"/>
        <v>33</v>
      </c>
      <c r="B38" s="8" t="s">
        <v>63</v>
      </c>
      <c r="C38" s="7">
        <v>100</v>
      </c>
      <c r="D38" s="9"/>
      <c r="E38" s="10">
        <f>'Oct '!E38+'Nov '!E38+'Dec '!E38</f>
        <v>0</v>
      </c>
      <c r="F38" s="10">
        <f>'Oct '!F38+'Nov '!F38+'Dec '!F38</f>
        <v>1.5</v>
      </c>
      <c r="G38" s="10">
        <f>'Oct '!G38+'Nov '!G38+'Dec '!G38</f>
        <v>1.5</v>
      </c>
      <c r="H38" s="10">
        <f>'Oct '!H38+'Nov '!H38+'Dec '!H38</f>
        <v>0</v>
      </c>
      <c r="I38" s="10">
        <f>'Oct '!I38+'Nov '!I38+'Dec '!I38</f>
        <v>1.3800000000000001</v>
      </c>
      <c r="J38" s="10">
        <f>'Oct '!J38+'Nov '!J38+'Dec '!J38</f>
        <v>1.3800000000000001</v>
      </c>
      <c r="K38" s="10">
        <f>'Oct '!K38+'Nov '!K38+'Dec '!K38</f>
        <v>0</v>
      </c>
      <c r="L38" s="10">
        <f>'Oct '!L38+'Nov '!L38+'Dec '!L38</f>
        <v>3.7</v>
      </c>
      <c r="M38" s="10">
        <f>'Oct '!M38+'Nov '!M38+'Dec '!M38</f>
        <v>3.7</v>
      </c>
      <c r="N38" s="10">
        <f>'Oct '!N38+'Nov '!N38+'Dec '!N38</f>
        <v>0</v>
      </c>
      <c r="O38" s="10">
        <f>'Oct '!O38+'Nov '!O38+'Dec '!O38</f>
        <v>0</v>
      </c>
      <c r="P38" s="10">
        <f>'Oct '!P38+'Nov '!P38+'Dec '!P38</f>
        <v>0</v>
      </c>
      <c r="Q38" s="10">
        <f>'Oct '!Q38+'Nov '!Q38+'Dec '!Q38</f>
        <v>0</v>
      </c>
      <c r="R38" s="10">
        <f>'Oct '!R38+'Nov '!R38+'Dec '!R38</f>
        <v>0</v>
      </c>
      <c r="S38" s="10">
        <f>'Oct '!S38+'Nov '!S38+'Dec '!S38</f>
        <v>0</v>
      </c>
      <c r="T38" s="10">
        <f>'Oct '!T38+'Nov '!T38+'Dec '!T38</f>
        <v>0</v>
      </c>
      <c r="U38" s="10">
        <f>'Oct '!U38+'Nov '!U38+'Dec '!U38</f>
        <v>0</v>
      </c>
      <c r="V38" s="10">
        <f>'Oct '!V38+'Nov '!V38+'Dec '!V38</f>
        <v>0</v>
      </c>
      <c r="W38" s="10">
        <f>'Oct '!W38+'Nov '!W38+'Dec '!W38</f>
        <v>0</v>
      </c>
      <c r="X38" s="10">
        <f>'Oct '!X38+'Nov '!X38+'Dec '!X38</f>
        <v>5.08</v>
      </c>
      <c r="Y38" s="10">
        <f>'Oct '!Y38+'Nov '!Y38+'Dec '!Y38</f>
        <v>5.08</v>
      </c>
    </row>
    <row r="39" spans="1:28" ht="18" customHeight="1" x14ac:dyDescent="0.25">
      <c r="A39" s="7">
        <f t="shared" si="0"/>
        <v>34</v>
      </c>
      <c r="B39" s="8" t="s">
        <v>64</v>
      </c>
      <c r="C39" s="7"/>
      <c r="D39" s="9"/>
      <c r="E39" s="10">
        <f>'Oct '!E39+'Nov '!E39+'Dec '!E39</f>
        <v>0</v>
      </c>
      <c r="F39" s="10">
        <f>'Oct '!F39+'Nov '!F39+'Dec '!F39</f>
        <v>0.44000000000000006</v>
      </c>
      <c r="G39" s="10">
        <f>'Oct '!G39+'Nov '!G39+'Dec '!G39</f>
        <v>0.44000000000000006</v>
      </c>
      <c r="H39" s="10">
        <f>'Oct '!H39+'Nov '!H39+'Dec '!H39</f>
        <v>0</v>
      </c>
      <c r="I39" s="10">
        <f>'Oct '!I39+'Nov '!I39+'Dec '!I39</f>
        <v>1.06</v>
      </c>
      <c r="J39" s="10">
        <f>'Oct '!J39+'Nov '!J39+'Dec '!J39</f>
        <v>1.06</v>
      </c>
      <c r="K39" s="10">
        <f>'Oct '!K39+'Nov '!K39+'Dec '!K39</f>
        <v>0</v>
      </c>
      <c r="L39" s="10">
        <f>'Oct '!L39+'Nov '!L39+'Dec '!L39</f>
        <v>1.17</v>
      </c>
      <c r="M39" s="10">
        <f>'Oct '!M39+'Nov '!M39+'Dec '!M39</f>
        <v>1.17</v>
      </c>
      <c r="N39" s="10">
        <f>'Oct '!N39+'Nov '!N39+'Dec '!N39</f>
        <v>0</v>
      </c>
      <c r="O39" s="10">
        <f>'Oct '!O39+'Nov '!O39+'Dec '!O39</f>
        <v>0</v>
      </c>
      <c r="P39" s="10">
        <f>'Oct '!P39+'Nov '!P39+'Dec '!P39</f>
        <v>0</v>
      </c>
      <c r="Q39" s="10">
        <f>'Oct '!Q39+'Nov '!Q39+'Dec '!Q39</f>
        <v>0</v>
      </c>
      <c r="R39" s="10">
        <f>'Oct '!R39+'Nov '!R39+'Dec '!R39</f>
        <v>0</v>
      </c>
      <c r="S39" s="10">
        <f>'Oct '!S39+'Nov '!S39+'Dec '!S39</f>
        <v>0</v>
      </c>
      <c r="T39" s="10">
        <f>'Oct '!T39+'Nov '!T39+'Dec '!T39</f>
        <v>0</v>
      </c>
      <c r="U39" s="10">
        <f>'Oct '!U39+'Nov '!U39+'Dec '!U39</f>
        <v>0</v>
      </c>
      <c r="V39" s="10">
        <f>'Oct '!V39+'Nov '!V39+'Dec '!V39</f>
        <v>0</v>
      </c>
      <c r="W39" s="10">
        <f>'Oct '!W39+'Nov '!W39+'Dec '!W39</f>
        <v>0</v>
      </c>
      <c r="X39" s="10">
        <f>'Oct '!X39+'Nov '!X39+'Dec '!X39</f>
        <v>2.23</v>
      </c>
      <c r="Y39" s="10">
        <f>'Oct '!Y39+'Nov '!Y39+'Dec '!Y39</f>
        <v>2.23</v>
      </c>
    </row>
    <row r="40" spans="1:28" ht="18" customHeight="1" x14ac:dyDescent="0.25">
      <c r="A40" s="7">
        <f t="shared" si="0"/>
        <v>35</v>
      </c>
      <c r="B40" s="8" t="s">
        <v>65</v>
      </c>
      <c r="C40" s="7"/>
      <c r="D40" s="9"/>
      <c r="E40" s="10">
        <f>'Oct '!E40+'Nov '!E40+'Dec '!E40</f>
        <v>0</v>
      </c>
      <c r="F40" s="10">
        <f>'Oct '!F40+'Nov '!F40+'Dec '!F40</f>
        <v>0.70000000000000007</v>
      </c>
      <c r="G40" s="10">
        <f>'Oct '!G40+'Nov '!G40+'Dec '!G40</f>
        <v>0.70000000000000007</v>
      </c>
      <c r="H40" s="10">
        <f>'Oct '!H40+'Nov '!H40+'Dec '!H40</f>
        <v>0</v>
      </c>
      <c r="I40" s="10">
        <f>'Oct '!I40+'Nov '!I40+'Dec '!I40</f>
        <v>0</v>
      </c>
      <c r="J40" s="10">
        <f>'Oct '!J40+'Nov '!J40+'Dec '!J40</f>
        <v>0</v>
      </c>
      <c r="K40" s="10">
        <f>'Oct '!K40+'Nov '!K40+'Dec '!K40</f>
        <v>0</v>
      </c>
      <c r="L40" s="10">
        <f>'Oct '!L40+'Nov '!L40+'Dec '!L40</f>
        <v>3.05</v>
      </c>
      <c r="M40" s="10">
        <f>'Oct '!M40+'Nov '!M40+'Dec '!M40</f>
        <v>3.05</v>
      </c>
      <c r="N40" s="10">
        <f>'Oct '!N40+'Nov '!N40+'Dec '!N40</f>
        <v>0</v>
      </c>
      <c r="O40" s="10">
        <f>'Oct '!O40+'Nov '!O40+'Dec '!O40</f>
        <v>0</v>
      </c>
      <c r="P40" s="10">
        <f>'Oct '!P40+'Nov '!P40+'Dec '!P40</f>
        <v>0</v>
      </c>
      <c r="Q40" s="10">
        <f>'Oct '!Q40+'Nov '!Q40+'Dec '!Q40</f>
        <v>0</v>
      </c>
      <c r="R40" s="10">
        <f>'Oct '!R40+'Nov '!R40+'Dec '!R40</f>
        <v>0</v>
      </c>
      <c r="S40" s="10">
        <f>'Oct '!S40+'Nov '!S40+'Dec '!S40</f>
        <v>0</v>
      </c>
      <c r="T40" s="10">
        <f>'Oct '!T40+'Nov '!T40+'Dec '!T40</f>
        <v>0</v>
      </c>
      <c r="U40" s="10">
        <f>'Oct '!U40+'Nov '!U40+'Dec '!U40</f>
        <v>0</v>
      </c>
      <c r="V40" s="10">
        <f>'Oct '!V40+'Nov '!V40+'Dec '!V40</f>
        <v>0</v>
      </c>
      <c r="W40" s="10">
        <f>'Oct '!W40+'Nov '!W40+'Dec '!W40</f>
        <v>0</v>
      </c>
      <c r="X40" s="10">
        <f>'Oct '!X40+'Nov '!X40+'Dec '!X40</f>
        <v>3.05</v>
      </c>
      <c r="Y40" s="10">
        <f>'Oct '!Y40+'Nov '!Y40+'Dec '!Y40</f>
        <v>3.05</v>
      </c>
    </row>
    <row r="41" spans="1:28" s="4" customFormat="1" ht="18" customHeight="1" x14ac:dyDescent="0.25">
      <c r="A41" s="14">
        <f t="shared" si="0"/>
        <v>36</v>
      </c>
      <c r="B41" s="15" t="s">
        <v>66</v>
      </c>
      <c r="C41" s="14">
        <f>SUM(C24:C40)</f>
        <v>15390</v>
      </c>
      <c r="D41" s="16"/>
      <c r="E41" s="18">
        <f t="shared" ref="E41:Y41" si="4">SUM(E24:E40)</f>
        <v>571.57000000000005</v>
      </c>
      <c r="F41" s="18">
        <f t="shared" si="4"/>
        <v>702.14000000000021</v>
      </c>
      <c r="G41" s="18">
        <f t="shared" si="4"/>
        <v>130.57</v>
      </c>
      <c r="H41" s="18">
        <f t="shared" si="4"/>
        <v>501.8</v>
      </c>
      <c r="I41" s="18">
        <f t="shared" si="4"/>
        <v>1290.3399999999999</v>
      </c>
      <c r="J41" s="18">
        <f t="shared" si="4"/>
        <v>788.54</v>
      </c>
      <c r="K41" s="18">
        <f t="shared" si="4"/>
        <v>1588.2209</v>
      </c>
      <c r="L41" s="18">
        <f t="shared" si="4"/>
        <v>2647.0899999999997</v>
      </c>
      <c r="M41" s="18">
        <f t="shared" si="4"/>
        <v>1058.8691000000003</v>
      </c>
      <c r="N41" s="18">
        <f>SUM(N24:N40)</f>
        <v>0</v>
      </c>
      <c r="O41" s="18">
        <f t="shared" ref="O41" si="5">SUM(O24:O40)</f>
        <v>0</v>
      </c>
      <c r="P41" s="18">
        <f t="shared" si="4"/>
        <v>0</v>
      </c>
      <c r="Q41" s="18">
        <f>SUM(Q24:Q40)</f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2090.0209</v>
      </c>
      <c r="X41" s="18">
        <f t="shared" si="4"/>
        <v>3937.4300000000003</v>
      </c>
      <c r="Y41" s="18">
        <f t="shared" si="4"/>
        <v>1847.4090999999999</v>
      </c>
    </row>
    <row r="42" spans="1:28" s="4" customFormat="1" ht="18" customHeight="1" x14ac:dyDescent="0.25">
      <c r="A42" s="14">
        <f t="shared" si="0"/>
        <v>37</v>
      </c>
      <c r="B42" s="15" t="s">
        <v>67</v>
      </c>
      <c r="C42" s="14" t="s">
        <v>68</v>
      </c>
      <c r="D42" s="16"/>
      <c r="E42" s="18">
        <f>'Oct '!E42+'Nov '!E42+'Dec '!E42</f>
        <v>18.57</v>
      </c>
      <c r="F42" s="18">
        <f>'Oct '!F42+'Nov '!F42+'Dec '!F42</f>
        <v>10.95</v>
      </c>
      <c r="G42" s="18">
        <f>'Oct '!G42+'Nov '!G42+'Dec '!G42</f>
        <v>-7.620000000000001</v>
      </c>
      <c r="H42" s="18">
        <f>'Oct '!H42+'Nov '!H42+'Dec '!H42</f>
        <v>29.9</v>
      </c>
      <c r="I42" s="18">
        <f>'Oct '!I42+'Nov '!I42+'Dec '!I42</f>
        <v>25.04</v>
      </c>
      <c r="J42" s="18">
        <f>'Oct '!J42+'Nov '!J42+'Dec '!J42</f>
        <v>-4.8600000000000012</v>
      </c>
      <c r="K42" s="18">
        <f>'Oct '!K42+'Nov '!K42+'Dec '!K42</f>
        <v>53.4816</v>
      </c>
      <c r="L42" s="18">
        <f>'Oct '!L42+'Nov '!L42+'Dec '!L42</f>
        <v>45.8</v>
      </c>
      <c r="M42" s="18">
        <f>'Oct '!M42+'Nov '!M42+'Dec '!M42</f>
        <v>-7.6816000000000031</v>
      </c>
      <c r="N42" s="18">
        <f>'Oct '!N42+'Nov '!N42+'Dec '!N42</f>
        <v>0</v>
      </c>
      <c r="O42" s="18">
        <f>'Oct '!O42+'Nov '!O42+'Dec '!O42</f>
        <v>0</v>
      </c>
      <c r="P42" s="18">
        <f>'Oct '!P42+'Nov '!P42+'Dec '!P42</f>
        <v>0</v>
      </c>
      <c r="Q42" s="18">
        <f>'Oct '!Q42+'Nov '!Q42+'Dec '!Q42</f>
        <v>0</v>
      </c>
      <c r="R42" s="18">
        <f>'Oct '!R42+'Nov '!R42+'Dec '!R42</f>
        <v>0</v>
      </c>
      <c r="S42" s="18">
        <f>'Oct '!S42+'Nov '!S42+'Dec '!S42</f>
        <v>0</v>
      </c>
      <c r="T42" s="18">
        <f>'Oct '!T42+'Nov '!T42+'Dec '!T42</f>
        <v>0</v>
      </c>
      <c r="U42" s="18">
        <f>'Oct '!U42+'Nov '!U42+'Dec '!U42</f>
        <v>0</v>
      </c>
      <c r="V42" s="18">
        <f>'Oct '!V42+'Nov '!V42+'Dec '!V42</f>
        <v>0</v>
      </c>
      <c r="W42" s="18">
        <f>'Oct '!W42+'Nov '!W42+'Dec '!W42</f>
        <v>83.381599999999992</v>
      </c>
      <c r="X42" s="18">
        <f>'Oct '!X42+'Nov '!X42+'Dec '!X42</f>
        <v>70.84</v>
      </c>
      <c r="Y42" s="18">
        <f>'Oct '!Y42+'Nov '!Y42+'Dec '!Y42</f>
        <v>-12.541600000000004</v>
      </c>
    </row>
    <row r="43" spans="1:28" ht="18" customHeight="1" x14ac:dyDescent="0.25">
      <c r="A43" s="7">
        <f t="shared" si="0"/>
        <v>38</v>
      </c>
      <c r="B43" s="8" t="s">
        <v>69</v>
      </c>
      <c r="C43" s="7">
        <v>3766.6</v>
      </c>
      <c r="D43" s="11">
        <v>0.2334</v>
      </c>
      <c r="E43" s="10">
        <f>'Oct '!E43+'Nov '!E43+'Dec '!E43</f>
        <v>0</v>
      </c>
      <c r="F43" s="10">
        <f>'Oct '!F43+'Nov '!F43+'Dec '!F43</f>
        <v>162.5</v>
      </c>
      <c r="G43" s="10">
        <f>'Oct '!G43+'Nov '!G43+'Dec '!G43</f>
        <v>162.5</v>
      </c>
      <c r="H43" s="10">
        <f>'Oct '!H43+'Nov '!H43+'Dec '!H43</f>
        <v>0</v>
      </c>
      <c r="I43" s="10">
        <f>'Oct '!I43+'Nov '!I43+'Dec '!I43</f>
        <v>0</v>
      </c>
      <c r="J43" s="10">
        <f>'Oct '!J43+'Nov '!J43+'Dec '!J43</f>
        <v>0</v>
      </c>
      <c r="K43" s="10">
        <f>'Oct '!K43+'Nov '!K43+'Dec '!K43</f>
        <v>0</v>
      </c>
      <c r="L43" s="10">
        <f>'Oct '!L43+'Nov '!L43+'Dec '!L43</f>
        <v>768.85</v>
      </c>
      <c r="M43" s="10">
        <f>'Oct '!M43+'Nov '!M43+'Dec '!M43</f>
        <v>768.85</v>
      </c>
      <c r="N43" s="10">
        <f>'Oct '!N43+'Nov '!N43+'Dec '!N43</f>
        <v>0</v>
      </c>
      <c r="O43" s="10">
        <f>'Oct '!O43+'Nov '!O43+'Dec '!O43</f>
        <v>0</v>
      </c>
      <c r="P43" s="10">
        <f>'Oct '!P43+'Nov '!P43+'Dec '!P43</f>
        <v>0</v>
      </c>
      <c r="Q43" s="10">
        <f>'Oct '!Q43+'Nov '!Q43+'Dec '!Q43</f>
        <v>0</v>
      </c>
      <c r="R43" s="10">
        <f>'Oct '!R43+'Nov '!R43+'Dec '!R43</f>
        <v>0</v>
      </c>
      <c r="S43" s="10">
        <f>'Oct '!S43+'Nov '!S43+'Dec '!S43</f>
        <v>0</v>
      </c>
      <c r="T43" s="10">
        <f>'Oct '!T43+'Nov '!T43+'Dec '!T43</f>
        <v>0</v>
      </c>
      <c r="U43" s="10">
        <f>'Oct '!U43+'Nov '!U43+'Dec '!U43</f>
        <v>0</v>
      </c>
      <c r="V43" s="10">
        <f>'Oct '!V43+'Nov '!V43+'Dec '!V43</f>
        <v>0</v>
      </c>
      <c r="W43" s="10">
        <f>'Oct '!W43+'Nov '!W43+'Dec '!W43</f>
        <v>0</v>
      </c>
      <c r="X43" s="10">
        <f>'Oct '!X43+'Nov '!X43+'Dec '!X43</f>
        <v>768.85</v>
      </c>
      <c r="Y43" s="10">
        <f>'Oct '!Y43+'Nov '!Y43+'Dec '!Y43</f>
        <v>768.85</v>
      </c>
    </row>
    <row r="44" spans="1:28" ht="18" customHeight="1" x14ac:dyDescent="0.25">
      <c r="A44" s="7">
        <f t="shared" si="0"/>
        <v>39</v>
      </c>
      <c r="B44" s="8" t="s">
        <v>70</v>
      </c>
      <c r="C44" s="7">
        <v>309.66000000000003</v>
      </c>
      <c r="D44" s="11">
        <v>0.2334</v>
      </c>
      <c r="E44" s="10">
        <f>'Oct '!E44+'Nov '!E44+'Dec '!E44</f>
        <v>43.22</v>
      </c>
      <c r="F44" s="10">
        <f>'Oct '!F44+'Nov '!F44+'Dec '!F44</f>
        <v>24.3</v>
      </c>
      <c r="G44" s="10">
        <f>'Oct '!G44+'Nov '!G44+'Dec '!G44</f>
        <v>-18.919999999999998</v>
      </c>
      <c r="H44" s="10">
        <f>'Oct '!H44+'Nov '!H44+'Dec '!H44</f>
        <v>0</v>
      </c>
      <c r="I44" s="10">
        <f>'Oct '!I44+'Nov '!I44+'Dec '!I44</f>
        <v>3.66</v>
      </c>
      <c r="J44" s="10">
        <f>'Oct '!J44+'Nov '!J44+'Dec '!J44</f>
        <v>3.66</v>
      </c>
      <c r="K44" s="10">
        <f>'Oct '!K44+'Nov '!K44+'Dec '!K44</f>
        <v>244.19300000000004</v>
      </c>
      <c r="L44" s="10">
        <f>'Oct '!L44+'Nov '!L44+'Dec '!L44</f>
        <v>113.83</v>
      </c>
      <c r="M44" s="10">
        <f>'Oct '!M44+'Nov '!M44+'Dec '!M44</f>
        <v>-130.363</v>
      </c>
      <c r="N44" s="10">
        <f>'Oct '!N44+'Nov '!N44+'Dec '!N44</f>
        <v>0</v>
      </c>
      <c r="O44" s="10">
        <f>'Oct '!O44+'Nov '!O44+'Dec '!O44</f>
        <v>0</v>
      </c>
      <c r="P44" s="10">
        <f>'Oct '!P44+'Nov '!P44+'Dec '!P44</f>
        <v>0</v>
      </c>
      <c r="Q44" s="10">
        <f>'Oct '!Q44+'Nov '!Q44+'Dec '!Q44</f>
        <v>0</v>
      </c>
      <c r="R44" s="10">
        <f>'Oct '!R44+'Nov '!R44+'Dec '!R44</f>
        <v>0</v>
      </c>
      <c r="S44" s="10">
        <f>'Oct '!S44+'Nov '!S44+'Dec '!S44</f>
        <v>0</v>
      </c>
      <c r="T44" s="10">
        <f>'Oct '!T44+'Nov '!T44+'Dec '!T44</f>
        <v>0</v>
      </c>
      <c r="U44" s="10">
        <f>'Oct '!U44+'Nov '!U44+'Dec '!U44</f>
        <v>0</v>
      </c>
      <c r="V44" s="10">
        <f>'Oct '!V44+'Nov '!V44+'Dec '!V44</f>
        <v>0</v>
      </c>
      <c r="W44" s="10">
        <f>'Oct '!W44+'Nov '!W44+'Dec '!W44</f>
        <v>244.19300000000004</v>
      </c>
      <c r="X44" s="10">
        <f>'Oct '!X44+'Nov '!X44+'Dec '!X44</f>
        <v>117.49000000000001</v>
      </c>
      <c r="Y44" s="10">
        <f>'Oct '!Y44+'Nov '!Y44+'Dec '!Y44</f>
        <v>-126.703</v>
      </c>
    </row>
    <row r="45" spans="1:28" ht="18" customHeight="1" x14ac:dyDescent="0.25">
      <c r="A45" s="7">
        <f t="shared" si="0"/>
        <v>40</v>
      </c>
      <c r="B45" s="8" t="s">
        <v>71</v>
      </c>
      <c r="C45" s="7">
        <v>2466.4299999999998</v>
      </c>
      <c r="D45" s="11">
        <v>0.2334</v>
      </c>
      <c r="E45" s="10">
        <f>'Oct '!E45+'Nov '!E45+'Dec '!E45</f>
        <v>8.5399999999999991</v>
      </c>
      <c r="F45" s="10">
        <f>'Oct '!F45+'Nov '!F45+'Dec '!F45</f>
        <v>243.26</v>
      </c>
      <c r="G45" s="10">
        <f>'Oct '!G45+'Nov '!G45+'Dec '!G45</f>
        <v>234.71999999999997</v>
      </c>
      <c r="H45" s="10">
        <f>'Oct '!H45+'Nov '!H45+'Dec '!H45</f>
        <v>0</v>
      </c>
      <c r="I45" s="10">
        <f>'Oct '!I45+'Nov '!I45+'Dec '!I45</f>
        <v>0.26</v>
      </c>
      <c r="J45" s="10">
        <f>'Oct '!J45+'Nov '!J45+'Dec '!J45</f>
        <v>0.26</v>
      </c>
      <c r="K45" s="10">
        <f>'Oct '!K45+'Nov '!K45+'Dec '!K45</f>
        <v>38.43</v>
      </c>
      <c r="L45" s="10">
        <f>'Oct '!L45+'Nov '!L45+'Dec '!L45</f>
        <v>1016.55</v>
      </c>
      <c r="M45" s="10">
        <f>'Oct '!M45+'Nov '!M45+'Dec '!M45</f>
        <v>978.12</v>
      </c>
      <c r="N45" s="10">
        <f>'Oct '!N45+'Nov '!N45+'Dec '!N45</f>
        <v>0</v>
      </c>
      <c r="O45" s="10">
        <f>'Oct '!O45+'Nov '!O45+'Dec '!O45</f>
        <v>0</v>
      </c>
      <c r="P45" s="10">
        <f>'Oct '!P45+'Nov '!P45+'Dec '!P45</f>
        <v>0</v>
      </c>
      <c r="Q45" s="10">
        <f>'Oct '!Q45+'Nov '!Q45+'Dec '!Q45</f>
        <v>0</v>
      </c>
      <c r="R45" s="10">
        <f>'Oct '!R45+'Nov '!R45+'Dec '!R45</f>
        <v>0</v>
      </c>
      <c r="S45" s="10">
        <f>'Oct '!S45+'Nov '!S45+'Dec '!S45</f>
        <v>0</v>
      </c>
      <c r="T45" s="10">
        <f>'Oct '!T45+'Nov '!T45+'Dec '!T45</f>
        <v>0</v>
      </c>
      <c r="U45" s="10">
        <f>'Oct '!U45+'Nov '!U45+'Dec '!U45</f>
        <v>0</v>
      </c>
      <c r="V45" s="10">
        <f>'Oct '!V45+'Nov '!V45+'Dec '!V45</f>
        <v>0</v>
      </c>
      <c r="W45" s="10">
        <f>'Oct '!W45+'Nov '!W45+'Dec '!W45</f>
        <v>38.43</v>
      </c>
      <c r="X45" s="10">
        <f>'Oct '!X45+'Nov '!X45+'Dec '!X45</f>
        <v>1016.81</v>
      </c>
      <c r="Y45" s="10">
        <f>'Oct '!Y45+'Nov '!Y45+'Dec '!Y45</f>
        <v>978.38</v>
      </c>
    </row>
    <row r="46" spans="1:28" ht="18" customHeight="1" x14ac:dyDescent="0.25">
      <c r="A46" s="7">
        <f t="shared" si="0"/>
        <v>41</v>
      </c>
      <c r="B46" s="8" t="s">
        <v>72</v>
      </c>
      <c r="C46" s="7">
        <v>39</v>
      </c>
      <c r="D46" s="11">
        <v>0.2334</v>
      </c>
      <c r="E46" s="10">
        <f>'Oct '!E46+'Nov '!E46+'Dec '!E46</f>
        <v>0</v>
      </c>
      <c r="F46" s="10">
        <f>'Oct '!F46+'Nov '!F46+'Dec '!F46</f>
        <v>2.04</v>
      </c>
      <c r="G46" s="10">
        <f>'Oct '!G46+'Nov '!G46+'Dec '!G46</f>
        <v>2.04</v>
      </c>
      <c r="H46" s="10">
        <f>'Oct '!H46+'Nov '!H46+'Dec '!H46</f>
        <v>0</v>
      </c>
      <c r="I46" s="10">
        <f>'Oct '!I46+'Nov '!I46+'Dec '!I46</f>
        <v>0</v>
      </c>
      <c r="J46" s="10">
        <f>'Oct '!J46+'Nov '!J46+'Dec '!J46</f>
        <v>0</v>
      </c>
      <c r="K46" s="10">
        <f>'Oct '!K46+'Nov '!K46+'Dec '!K46</f>
        <v>0</v>
      </c>
      <c r="L46" s="10">
        <f>'Oct '!L46+'Nov '!L46+'Dec '!L46</f>
        <v>22.03</v>
      </c>
      <c r="M46" s="10">
        <f>'Oct '!M46+'Nov '!M46+'Dec '!M46</f>
        <v>22.03</v>
      </c>
      <c r="N46" s="10">
        <f>'Oct '!N46+'Nov '!N46+'Dec '!N46</f>
        <v>0</v>
      </c>
      <c r="O46" s="10">
        <f>'Oct '!O46+'Nov '!O46+'Dec '!O46</f>
        <v>0</v>
      </c>
      <c r="P46" s="10">
        <f>'Oct '!P46+'Nov '!P46+'Dec '!P46</f>
        <v>0</v>
      </c>
      <c r="Q46" s="10">
        <f>'Oct '!Q46+'Nov '!Q46+'Dec '!Q46</f>
        <v>0</v>
      </c>
      <c r="R46" s="10">
        <f>'Oct '!R46+'Nov '!R46+'Dec '!R46</f>
        <v>0</v>
      </c>
      <c r="S46" s="10">
        <f>'Oct '!S46+'Nov '!S46+'Dec '!S46</f>
        <v>0</v>
      </c>
      <c r="T46" s="10">
        <f>'Oct '!T46+'Nov '!T46+'Dec '!T46</f>
        <v>0</v>
      </c>
      <c r="U46" s="10">
        <f>'Oct '!U46+'Nov '!U46+'Dec '!U46</f>
        <v>0</v>
      </c>
      <c r="V46" s="10">
        <f>'Oct '!V46+'Nov '!V46+'Dec '!V46</f>
        <v>0</v>
      </c>
      <c r="W46" s="10">
        <f>'Oct '!W46+'Nov '!W46+'Dec '!W46</f>
        <v>0</v>
      </c>
      <c r="X46" s="10">
        <f>'Oct '!X46+'Nov '!X46+'Dec '!X46</f>
        <v>22.03</v>
      </c>
      <c r="Y46" s="10">
        <f>'Oct '!Y46+'Nov '!Y46+'Dec '!Y46</f>
        <v>22.03</v>
      </c>
    </row>
    <row r="47" spans="1:28" ht="18" customHeight="1" x14ac:dyDescent="0.25">
      <c r="A47" s="7">
        <f t="shared" si="0"/>
        <v>42</v>
      </c>
      <c r="B47" s="8" t="s">
        <v>73</v>
      </c>
      <c r="C47" s="7">
        <v>1250</v>
      </c>
      <c r="D47" s="11">
        <v>0.2334</v>
      </c>
      <c r="E47" s="10">
        <f>'Oct '!E47+'Nov '!E47+'Dec '!E47</f>
        <v>0</v>
      </c>
      <c r="F47" s="10">
        <f>'Oct '!F47+'Nov '!F47+'Dec '!F47</f>
        <v>151.04</v>
      </c>
      <c r="G47" s="10">
        <f>'Oct '!G47+'Nov '!G47+'Dec '!G47</f>
        <v>151.04</v>
      </c>
      <c r="H47" s="10">
        <f>'Oct '!H47+'Nov '!H47+'Dec '!H47</f>
        <v>0</v>
      </c>
      <c r="I47" s="10">
        <f>'Oct '!I47+'Nov '!I47+'Dec '!I47</f>
        <v>0.05</v>
      </c>
      <c r="J47" s="10">
        <f>'Oct '!J47+'Nov '!J47+'Dec '!J47</f>
        <v>0.05</v>
      </c>
      <c r="K47" s="10">
        <f>'Oct '!K47+'Nov '!K47+'Dec '!K47</f>
        <v>0</v>
      </c>
      <c r="L47" s="10">
        <f>'Oct '!L47+'Nov '!L47+'Dec '!L47</f>
        <v>662.80000000000007</v>
      </c>
      <c r="M47" s="10">
        <f>'Oct '!M47+'Nov '!M47+'Dec '!M47</f>
        <v>662.80000000000007</v>
      </c>
      <c r="N47" s="10">
        <f>'Oct '!N47+'Nov '!N47+'Dec '!N47</f>
        <v>0</v>
      </c>
      <c r="O47" s="10">
        <f>'Oct '!O47+'Nov '!O47+'Dec '!O47</f>
        <v>0</v>
      </c>
      <c r="P47" s="10">
        <f>'Oct '!P47+'Nov '!P47+'Dec '!P47</f>
        <v>0</v>
      </c>
      <c r="Q47" s="10">
        <f>'Oct '!Q47+'Nov '!Q47+'Dec '!Q47</f>
        <v>0</v>
      </c>
      <c r="R47" s="10">
        <f>'Oct '!R47+'Nov '!R47+'Dec '!R47</f>
        <v>0</v>
      </c>
      <c r="S47" s="10">
        <f>'Oct '!S47+'Nov '!S47+'Dec '!S47</f>
        <v>0</v>
      </c>
      <c r="T47" s="10">
        <f>'Oct '!T47+'Nov '!T47+'Dec '!T47</f>
        <v>0</v>
      </c>
      <c r="U47" s="10">
        <f>'Oct '!U47+'Nov '!U47+'Dec '!U47</f>
        <v>0</v>
      </c>
      <c r="V47" s="10">
        <f>'Oct '!V47+'Nov '!V47+'Dec '!V47</f>
        <v>0</v>
      </c>
      <c r="W47" s="10">
        <f>'Oct '!W47+'Nov '!W47+'Dec '!W47</f>
        <v>0</v>
      </c>
      <c r="X47" s="10">
        <f>'Oct '!X47+'Nov '!X47+'Dec '!X47</f>
        <v>662.85</v>
      </c>
      <c r="Y47" s="10">
        <f>'Oct '!Y47+'Nov '!Y47+'Dec '!Y47</f>
        <v>662.85</v>
      </c>
    </row>
    <row r="48" spans="1:28" s="4" customFormat="1" ht="18" customHeight="1" x14ac:dyDescent="0.25">
      <c r="A48" s="14">
        <f t="shared" si="0"/>
        <v>43</v>
      </c>
      <c r="B48" s="15" t="s">
        <v>74</v>
      </c>
      <c r="C48" s="14">
        <f>SUM(C43:C47)</f>
        <v>7831.69</v>
      </c>
      <c r="D48" s="16"/>
      <c r="E48" s="18">
        <f>SUM(E43:E47)</f>
        <v>51.76</v>
      </c>
      <c r="F48" s="18">
        <f t="shared" ref="F48:Y48" si="6">SUM(F43:F47)</f>
        <v>583.14</v>
      </c>
      <c r="G48" s="18">
        <f t="shared" si="6"/>
        <v>531.38</v>
      </c>
      <c r="H48" s="18">
        <f t="shared" si="6"/>
        <v>0</v>
      </c>
      <c r="I48" s="18">
        <f t="shared" si="6"/>
        <v>3.9699999999999998</v>
      </c>
      <c r="J48" s="18">
        <f t="shared" si="6"/>
        <v>3.9699999999999998</v>
      </c>
      <c r="K48" s="18">
        <f t="shared" si="6"/>
        <v>282.62300000000005</v>
      </c>
      <c r="L48" s="18">
        <f t="shared" si="6"/>
        <v>2584.06</v>
      </c>
      <c r="M48" s="18">
        <f t="shared" si="6"/>
        <v>2301.4369999999999</v>
      </c>
      <c r="N48" s="18">
        <f t="shared" si="6"/>
        <v>0</v>
      </c>
      <c r="O48" s="18">
        <f t="shared" si="6"/>
        <v>0</v>
      </c>
      <c r="P48" s="18">
        <f t="shared" si="6"/>
        <v>0</v>
      </c>
      <c r="Q48" s="18">
        <f t="shared" si="6"/>
        <v>0</v>
      </c>
      <c r="R48" s="18">
        <f t="shared" si="6"/>
        <v>0</v>
      </c>
      <c r="S48" s="18">
        <f t="shared" si="6"/>
        <v>0</v>
      </c>
      <c r="T48" s="18">
        <f t="shared" si="6"/>
        <v>0</v>
      </c>
      <c r="U48" s="18">
        <f t="shared" si="6"/>
        <v>0</v>
      </c>
      <c r="V48" s="18">
        <f t="shared" si="6"/>
        <v>0</v>
      </c>
      <c r="W48" s="18">
        <f t="shared" si="6"/>
        <v>282.62300000000005</v>
      </c>
      <c r="X48" s="18">
        <f t="shared" si="6"/>
        <v>2588.0300000000002</v>
      </c>
      <c r="Y48" s="18">
        <f t="shared" si="6"/>
        <v>2305.4070000000002</v>
      </c>
      <c r="AB48" s="4">
        <f>0.9+0.11+4.73+3.74+50.74+46.14+92.03</f>
        <v>198.39</v>
      </c>
    </row>
    <row r="49" spans="1:27" ht="18" customHeight="1" x14ac:dyDescent="0.25">
      <c r="A49" s="7">
        <f t="shared" si="0"/>
        <v>44</v>
      </c>
      <c r="B49" s="8" t="s">
        <v>75</v>
      </c>
      <c r="C49" s="7">
        <v>216</v>
      </c>
      <c r="D49" s="11">
        <v>0.2334</v>
      </c>
      <c r="E49" s="10">
        <f>'Oct '!E49+'Nov '!E49+'Dec '!E49</f>
        <v>31.95</v>
      </c>
      <c r="F49" s="10">
        <f>'Oct '!F49+'Nov '!F49+'Dec '!F49</f>
        <v>1.2389999999999999</v>
      </c>
      <c r="G49" s="10">
        <f>'Oct '!G49+'Nov '!G49+'Dec '!G49</f>
        <v>-30.710999999999999</v>
      </c>
      <c r="H49" s="10">
        <f>'Oct '!H49+'Nov '!H49+'Dec '!H49</f>
        <v>14.599999999999998</v>
      </c>
      <c r="I49" s="10">
        <f>'Oct '!I49+'Nov '!I49+'Dec '!I49</f>
        <v>16.52</v>
      </c>
      <c r="J49" s="10">
        <f>'Oct '!J49+'Nov '!J49+'Dec '!J49</f>
        <v>1.9200000000000004</v>
      </c>
      <c r="K49" s="10">
        <f>'Oct '!K49+'Nov '!K49+'Dec '!K49</f>
        <v>79.23599999999999</v>
      </c>
      <c r="L49" s="10">
        <f>'Oct '!L49+'Nov '!L49+'Dec '!L49</f>
        <v>13.78</v>
      </c>
      <c r="M49" s="10">
        <f>'Oct '!M49+'Nov '!M49+'Dec '!M49</f>
        <v>-65.456000000000003</v>
      </c>
      <c r="N49" s="10">
        <f>'Oct '!N49+'Nov '!N49+'Dec '!N49</f>
        <v>0</v>
      </c>
      <c r="O49" s="10">
        <f>'Oct '!O49+'Nov '!O49+'Dec '!O49</f>
        <v>0</v>
      </c>
      <c r="P49" s="10">
        <f>'Oct '!P49+'Nov '!P49+'Dec '!P49</f>
        <v>0</v>
      </c>
      <c r="Q49" s="10">
        <f>'Oct '!Q49+'Nov '!Q49+'Dec '!Q49</f>
        <v>0</v>
      </c>
      <c r="R49" s="10">
        <f>'Oct '!R49+'Nov '!R49+'Dec '!R49</f>
        <v>0</v>
      </c>
      <c r="S49" s="10">
        <f>'Oct '!S49+'Nov '!S49+'Dec '!S49</f>
        <v>0</v>
      </c>
      <c r="T49" s="10">
        <f>'Oct '!T49+'Nov '!T49+'Dec '!T49</f>
        <v>0</v>
      </c>
      <c r="U49" s="10">
        <f>'Oct '!U49+'Nov '!U49+'Dec '!U49</f>
        <v>0</v>
      </c>
      <c r="V49" s="10">
        <f>'Oct '!V49+'Nov '!V49+'Dec '!V49</f>
        <v>0</v>
      </c>
      <c r="W49" s="10">
        <f>'Oct '!W49+'Nov '!W49+'Dec '!W49</f>
        <v>93.835999999999999</v>
      </c>
      <c r="X49" s="10">
        <f>'Oct '!X49+'Nov '!X49+'Dec '!X49</f>
        <v>30.299999999999997</v>
      </c>
      <c r="Y49" s="10">
        <f>'Oct '!Y49+'Nov '!Y49+'Dec '!Y49</f>
        <v>-63.536000000000001</v>
      </c>
    </row>
    <row r="50" spans="1:27" ht="25.5" x14ac:dyDescent="0.25">
      <c r="A50" s="7">
        <f t="shared" si="0"/>
        <v>45</v>
      </c>
      <c r="B50" s="8" t="s">
        <v>76</v>
      </c>
      <c r="C50" s="7">
        <v>1240</v>
      </c>
      <c r="D50" s="11">
        <v>4.3400000000000001E-2</v>
      </c>
      <c r="E50" s="10">
        <f>'Oct '!E50+'Nov '!E50+'Dec '!E50</f>
        <v>80.89</v>
      </c>
      <c r="F50" s="10">
        <f>'Oct '!F50+'Nov '!F50+'Dec '!F50</f>
        <v>108.47999999999999</v>
      </c>
      <c r="G50" s="10">
        <f>'Oct '!G50+'Nov '!G50+'Dec '!G50</f>
        <v>27.589999999999996</v>
      </c>
      <c r="H50" s="10">
        <f>'Oct '!H50+'Nov '!H50+'Dec '!H50</f>
        <v>157.75</v>
      </c>
      <c r="I50" s="10">
        <f>'Oct '!I50+'Nov '!I50+'Dec '!I50</f>
        <v>162.69</v>
      </c>
      <c r="J50" s="10">
        <f>'Oct '!J50+'Nov '!J50+'Dec '!J50</f>
        <v>4.9399999999999906</v>
      </c>
      <c r="K50" s="10">
        <f>'Oct '!K50+'Nov '!K50+'Dec '!K50</f>
        <v>182.0025</v>
      </c>
      <c r="L50" s="10">
        <f>'Oct '!L50+'Nov '!L50+'Dec '!L50</f>
        <v>252.72</v>
      </c>
      <c r="M50" s="10">
        <f>'Oct '!M50+'Nov '!M50+'Dec '!M50</f>
        <v>70.717500000000001</v>
      </c>
      <c r="N50" s="10">
        <f>'Oct '!N50+'Nov '!N50+'Dec '!N50</f>
        <v>0</v>
      </c>
      <c r="O50" s="10">
        <f>'Oct '!O50+'Nov '!O50+'Dec '!O50</f>
        <v>0</v>
      </c>
      <c r="P50" s="10">
        <f>'Oct '!P50+'Nov '!P50+'Dec '!P50</f>
        <v>0</v>
      </c>
      <c r="Q50" s="10">
        <f>'Oct '!Q50+'Nov '!Q50+'Dec '!Q50</f>
        <v>0</v>
      </c>
      <c r="R50" s="10">
        <f>'Oct '!R50+'Nov '!R50+'Dec '!R50</f>
        <v>0</v>
      </c>
      <c r="S50" s="10">
        <f>'Oct '!S50+'Nov '!S50+'Dec '!S50</f>
        <v>0</v>
      </c>
      <c r="T50" s="10">
        <f>'Oct '!T50+'Nov '!T50+'Dec '!T50</f>
        <v>0</v>
      </c>
      <c r="U50" s="10">
        <f>'Oct '!U50+'Nov '!U50+'Dec '!U50</f>
        <v>29.509999999999998</v>
      </c>
      <c r="V50" s="10">
        <f>'Oct '!V50+'Nov '!V50+'Dec '!V50</f>
        <v>29.509999999999998</v>
      </c>
      <c r="W50" s="10">
        <f>'Oct '!W50+'Nov '!W50+'Dec '!W50</f>
        <v>339.75250000000005</v>
      </c>
      <c r="X50" s="10">
        <f>'Oct '!X50+'Nov '!X50+'Dec '!X50</f>
        <v>444.91999999999996</v>
      </c>
      <c r="Y50" s="10">
        <f>'Oct '!Y50+'Nov '!Y50+'Dec '!Y50</f>
        <v>105.16749999999999</v>
      </c>
      <c r="AA50" s="3">
        <f>'Oct '!AA50+'Nov '!AA50+'Dec '!AA50</f>
        <v>298.94</v>
      </c>
    </row>
    <row r="51" spans="1:27" ht="18" customHeight="1" x14ac:dyDescent="0.25">
      <c r="A51" s="7">
        <f t="shared" si="0"/>
        <v>46</v>
      </c>
      <c r="B51" s="8" t="s">
        <v>77</v>
      </c>
      <c r="C51" s="7">
        <v>1600</v>
      </c>
      <c r="D51" s="11">
        <v>0.21010000000000001</v>
      </c>
      <c r="E51" s="10">
        <f>'Oct '!E51+'Nov '!E51+'Dec '!E51</f>
        <v>515.28</v>
      </c>
      <c r="F51" s="10">
        <f>'Oct '!F51+'Nov '!F51+'Dec '!F51</f>
        <v>289.39</v>
      </c>
      <c r="G51" s="10">
        <f>'Oct '!G51+'Nov '!G51+'Dec '!G51</f>
        <v>-225.89</v>
      </c>
      <c r="H51" s="10">
        <f>'Oct '!H51+'Nov '!H51+'Dec '!H51</f>
        <v>1039.3250000000003</v>
      </c>
      <c r="I51" s="10">
        <f>'Oct '!I51+'Nov '!I51+'Dec '!I51</f>
        <v>459.08512599999995</v>
      </c>
      <c r="J51" s="10">
        <f>'Oct '!J51+'Nov '!J51+'Dec '!J51</f>
        <v>-580.23987400000021</v>
      </c>
      <c r="K51" s="10">
        <f>'Oct '!K51+'Nov '!K51+'Dec '!K51</f>
        <v>1617.9792</v>
      </c>
      <c r="L51" s="10">
        <f>'Oct '!L51+'Nov '!L51+'Dec '!L51</f>
        <v>908.84</v>
      </c>
      <c r="M51" s="10">
        <f>'Oct '!M51+'Nov '!M51+'Dec '!M51</f>
        <v>-709.13919999999996</v>
      </c>
      <c r="N51" s="10">
        <f>'Oct '!N51+'Nov '!N51+'Dec '!N51</f>
        <v>0</v>
      </c>
      <c r="O51" s="10">
        <f>'Oct '!O51+'Nov '!O51+'Dec '!O51</f>
        <v>0</v>
      </c>
      <c r="P51" s="10">
        <f>'Oct '!P51+'Nov '!P51+'Dec '!P51</f>
        <v>0</v>
      </c>
      <c r="Q51" s="10">
        <f>'Oct '!Q51+'Nov '!Q51+'Dec '!Q51</f>
        <v>0</v>
      </c>
      <c r="R51" s="10">
        <f>'Oct '!R51+'Nov '!R51+'Dec '!R51</f>
        <v>0</v>
      </c>
      <c r="S51" s="10">
        <f>'Oct '!S51+'Nov '!S51+'Dec '!S51</f>
        <v>0</v>
      </c>
      <c r="T51" s="10">
        <f>'Oct '!T51+'Nov '!T51+'Dec '!T51</f>
        <v>0</v>
      </c>
      <c r="U51" s="10">
        <f>'Oct '!U51+'Nov '!U51+'Dec '!U51</f>
        <v>0</v>
      </c>
      <c r="V51" s="10">
        <f>'Oct '!V51+'Nov '!V51+'Dec '!V51</f>
        <v>0</v>
      </c>
      <c r="W51" s="10">
        <f>'Oct '!W51+'Nov '!W51+'Dec '!W51</f>
        <v>2657.3042</v>
      </c>
      <c r="X51" s="10">
        <f>'Oct '!X51+'Nov '!X51+'Dec '!X51</f>
        <v>1367.9251260000001</v>
      </c>
      <c r="Y51" s="10">
        <f>'Oct '!Y51+'Nov '!Y51+'Dec '!Y51</f>
        <v>-1289.3790740000002</v>
      </c>
    </row>
    <row r="52" spans="1:27" ht="18" customHeight="1" x14ac:dyDescent="0.25">
      <c r="A52" s="7">
        <f t="shared" si="0"/>
        <v>47</v>
      </c>
      <c r="B52" s="8" t="s">
        <v>78</v>
      </c>
      <c r="C52" s="7">
        <v>1040</v>
      </c>
      <c r="D52" s="11">
        <v>0.2334</v>
      </c>
      <c r="E52" s="10">
        <f>'Oct '!E52+'Nov '!E52+'Dec '!E52</f>
        <v>457.46400000000006</v>
      </c>
      <c r="F52" s="10">
        <f>'Oct '!F52+'Nov '!F52+'Dec '!F52</f>
        <v>269.32</v>
      </c>
      <c r="G52" s="10">
        <f>'Oct '!G52+'Nov '!G52+'Dec '!G52</f>
        <v>-188.14400000000003</v>
      </c>
      <c r="H52" s="10">
        <f>'Oct '!H52+'Nov '!H52+'Dec '!H52</f>
        <v>447.87500000000006</v>
      </c>
      <c r="I52" s="10">
        <f>'Oct '!I52+'Nov '!I52+'Dec '!I52</f>
        <v>391.42</v>
      </c>
      <c r="J52" s="10">
        <f>'Oct '!J52+'Nov '!J52+'Dec '!J52</f>
        <v>-56.455000000000055</v>
      </c>
      <c r="K52" s="10">
        <f>'Oct '!K52+'Nov '!K52+'Dec '!K52</f>
        <v>1262.6006400000001</v>
      </c>
      <c r="L52" s="10">
        <f>'Oct '!L52+'Nov '!L52+'Dec '!L52</f>
        <v>855.28</v>
      </c>
      <c r="M52" s="10">
        <f>'Oct '!M52+'Nov '!M52+'Dec '!M52</f>
        <v>-407.32064000000003</v>
      </c>
      <c r="N52" s="10">
        <f>'Oct '!N52+'Nov '!N52+'Dec '!N52</f>
        <v>0</v>
      </c>
      <c r="O52" s="10">
        <f>'Oct '!O52+'Nov '!O52+'Dec '!O52</f>
        <v>0</v>
      </c>
      <c r="P52" s="10">
        <f>'Oct '!P52+'Nov '!P52+'Dec '!P52</f>
        <v>0</v>
      </c>
      <c r="Q52" s="10">
        <f>'Oct '!Q52+'Nov '!Q52+'Dec '!Q52</f>
        <v>0</v>
      </c>
      <c r="R52" s="10">
        <f>'Oct '!R52+'Nov '!R52+'Dec '!R52</f>
        <v>0</v>
      </c>
      <c r="S52" s="10">
        <f>'Oct '!S52+'Nov '!S52+'Dec '!S52</f>
        <v>0</v>
      </c>
      <c r="T52" s="10">
        <f>'Oct '!T52+'Nov '!T52+'Dec '!T52</f>
        <v>0</v>
      </c>
      <c r="U52" s="10">
        <f>'Oct '!U52+'Nov '!U52+'Dec '!U52</f>
        <v>0</v>
      </c>
      <c r="V52" s="10">
        <f>'Oct '!V52+'Nov '!V52+'Dec '!V52</f>
        <v>0</v>
      </c>
      <c r="W52" s="10">
        <f>'Oct '!W52+'Nov '!W52+'Dec '!W52</f>
        <v>1710.4756399999999</v>
      </c>
      <c r="X52" s="10">
        <f>'Oct '!X52+'Nov '!X52+'Dec '!X52</f>
        <v>1246.6999999999998</v>
      </c>
      <c r="Y52" s="10">
        <f>'Oct '!Y52+'Nov '!Y52+'Dec '!Y52</f>
        <v>-463.77564000000001</v>
      </c>
    </row>
    <row r="53" spans="1:27" s="4" customFormat="1" ht="18" customHeight="1" x14ac:dyDescent="0.25">
      <c r="A53" s="14">
        <f t="shared" si="0"/>
        <v>48</v>
      </c>
      <c r="B53" s="15" t="s">
        <v>79</v>
      </c>
      <c r="C53" s="14">
        <f>SUM(C49:C52)</f>
        <v>4096</v>
      </c>
      <c r="D53" s="16"/>
      <c r="E53" s="18">
        <f>SUM(E49:E52)</f>
        <v>1085.5840000000001</v>
      </c>
      <c r="F53" s="18">
        <f t="shared" ref="F53:Y53" si="7">SUM(F49:F52)</f>
        <v>668.42899999999997</v>
      </c>
      <c r="G53" s="18">
        <f t="shared" si="7"/>
        <v>-417.15500000000003</v>
      </c>
      <c r="H53" s="18">
        <f t="shared" si="7"/>
        <v>1659.5500000000002</v>
      </c>
      <c r="I53" s="18">
        <f t="shared" si="7"/>
        <v>1029.7151260000001</v>
      </c>
      <c r="J53" s="18">
        <f t="shared" si="7"/>
        <v>-629.83487400000024</v>
      </c>
      <c r="K53" s="18">
        <f t="shared" si="7"/>
        <v>3141.8183399999998</v>
      </c>
      <c r="L53" s="18">
        <f t="shared" si="7"/>
        <v>2030.6200000000001</v>
      </c>
      <c r="M53" s="18">
        <f t="shared" si="7"/>
        <v>-1111.1983399999999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29.509999999999998</v>
      </c>
      <c r="V53" s="18">
        <f t="shared" si="7"/>
        <v>29.509999999999998</v>
      </c>
      <c r="W53" s="18">
        <f t="shared" si="7"/>
        <v>4801.36834</v>
      </c>
      <c r="X53" s="18">
        <f t="shared" si="7"/>
        <v>3089.8451260000002</v>
      </c>
      <c r="Y53" s="18">
        <f t="shared" si="7"/>
        <v>-1711.5232140000003</v>
      </c>
    </row>
    <row r="54" spans="1:27" s="4" customFormat="1" ht="18" customHeight="1" x14ac:dyDescent="0.25">
      <c r="A54" s="14">
        <f t="shared" si="0"/>
        <v>49</v>
      </c>
      <c r="B54" s="15" t="s">
        <v>80</v>
      </c>
      <c r="C54" s="14"/>
      <c r="D54" s="16"/>
      <c r="E54" s="18">
        <f>E53+E48+E42+E41+E23</f>
        <v>3126.2640000000001</v>
      </c>
      <c r="F54" s="18">
        <f t="shared" ref="F54:Y54" si="8">F53+F48+F42+F41+F23</f>
        <v>3278.6231690216</v>
      </c>
      <c r="G54" s="18">
        <f t="shared" si="8"/>
        <v>152.35916902159997</v>
      </c>
      <c r="H54" s="18">
        <f t="shared" si="8"/>
        <v>3991.0500000000011</v>
      </c>
      <c r="I54" s="18">
        <f t="shared" si="8"/>
        <v>4148.8616508444002</v>
      </c>
      <c r="J54" s="18">
        <f t="shared" si="8"/>
        <v>157.81165084439886</v>
      </c>
      <c r="K54" s="18">
        <f t="shared" si="8"/>
        <v>9278.0788399999983</v>
      </c>
      <c r="L54" s="18">
        <f t="shared" si="8"/>
        <v>10785.759864412199</v>
      </c>
      <c r="M54" s="18">
        <f t="shared" si="8"/>
        <v>1507.6810244122007</v>
      </c>
      <c r="N54" s="18">
        <f t="shared" si="8"/>
        <v>0</v>
      </c>
      <c r="O54" s="18">
        <f t="shared" si="8"/>
        <v>0</v>
      </c>
      <c r="P54" s="18">
        <f t="shared" si="8"/>
        <v>0</v>
      </c>
      <c r="Q54" s="18">
        <f t="shared" si="8"/>
        <v>0</v>
      </c>
      <c r="R54" s="18">
        <f t="shared" si="8"/>
        <v>0</v>
      </c>
      <c r="S54" s="18">
        <f t="shared" si="8"/>
        <v>0</v>
      </c>
      <c r="T54" s="18">
        <f t="shared" si="8"/>
        <v>0</v>
      </c>
      <c r="U54" s="18">
        <f t="shared" si="8"/>
        <v>29.509999999999998</v>
      </c>
      <c r="V54" s="18">
        <f t="shared" si="8"/>
        <v>29.509999999999998</v>
      </c>
      <c r="W54" s="18">
        <f t="shared" si="8"/>
        <v>13269.128840000001</v>
      </c>
      <c r="X54" s="18">
        <f t="shared" si="8"/>
        <v>14964.131515256602</v>
      </c>
      <c r="Y54" s="18">
        <f t="shared" si="8"/>
        <v>1695.0026752565991</v>
      </c>
    </row>
    <row r="55" spans="1:27" ht="18" customHeight="1" x14ac:dyDescent="0.25">
      <c r="A55" s="7">
        <f t="shared" si="0"/>
        <v>50</v>
      </c>
      <c r="B55" s="8" t="s">
        <v>81</v>
      </c>
      <c r="C55" s="7"/>
      <c r="D55" s="13"/>
      <c r="E55" s="10">
        <f>'Oct '!E55+'Nov '!E55+'Dec '!E55</f>
        <v>0</v>
      </c>
      <c r="F55" s="10">
        <f>'Oct '!F55+'Nov '!F55+'Dec '!F55</f>
        <v>0</v>
      </c>
      <c r="G55" s="10">
        <f>'Oct '!G55+'Nov '!G55+'Dec '!G55</f>
        <v>0</v>
      </c>
      <c r="H55" s="10">
        <f>'Oct '!H55+'Nov '!H55+'Dec '!H55</f>
        <v>0</v>
      </c>
      <c r="I55" s="10">
        <f>'Oct '!I55+'Nov '!I55+'Dec '!I55</f>
        <v>33.112453000000002</v>
      </c>
      <c r="J55" s="10">
        <f>'Oct '!J55+'Nov '!J55+'Dec '!J55</f>
        <v>33.112453000000002</v>
      </c>
      <c r="K55" s="10">
        <f>'Oct '!K55+'Nov '!K55+'Dec '!K55</f>
        <v>0</v>
      </c>
      <c r="L55" s="10">
        <f>'Oct '!L55+'Nov '!L55+'Dec '!L55</f>
        <v>-2.4300000000000002</v>
      </c>
      <c r="M55" s="10">
        <f>'Oct '!M55+'Nov '!M55+'Dec '!M55</f>
        <v>-2.4300000000000002</v>
      </c>
      <c r="N55" s="10">
        <f>'Oct '!N55+'Nov '!N55+'Dec '!N55</f>
        <v>0</v>
      </c>
      <c r="O55" s="10">
        <f>'Oct '!O55+'Nov '!O55+'Dec '!O55</f>
        <v>0</v>
      </c>
      <c r="P55" s="10">
        <f>'Oct '!P55+'Nov '!P55+'Dec '!P55</f>
        <v>0</v>
      </c>
      <c r="Q55" s="10">
        <f>'Oct '!Q55+'Nov '!Q55+'Dec '!Q55</f>
        <v>0</v>
      </c>
      <c r="R55" s="10">
        <f>'Oct '!R55+'Nov '!R55+'Dec '!R55</f>
        <v>0</v>
      </c>
      <c r="S55" s="10">
        <f>'Oct '!S55+'Nov '!S55+'Dec '!S55</f>
        <v>0</v>
      </c>
      <c r="T55" s="10">
        <f>'Oct '!T55+'Nov '!T55+'Dec '!T55</f>
        <v>0</v>
      </c>
      <c r="U55" s="10">
        <f>'Oct '!U55+'Nov '!U55+'Dec '!U55</f>
        <v>0</v>
      </c>
      <c r="V55" s="10">
        <f>'Oct '!V55+'Nov '!V55+'Dec '!V55</f>
        <v>0</v>
      </c>
      <c r="W55" s="10">
        <f>'Oct '!W55+'Nov '!W55+'Dec '!W55</f>
        <v>0</v>
      </c>
      <c r="X55" s="10">
        <f>'Oct '!X55+'Nov '!X55+'Dec '!X55</f>
        <v>30.682453000000002</v>
      </c>
      <c r="Y55" s="10">
        <f>'Oct '!Y55+'Nov '!Y55+'Dec '!Y55</f>
        <v>30.682453000000002</v>
      </c>
    </row>
    <row r="56" spans="1:27" ht="18" customHeight="1" x14ac:dyDescent="0.25">
      <c r="A56" s="7">
        <f t="shared" si="0"/>
        <v>51</v>
      </c>
      <c r="B56" s="8" t="s">
        <v>82</v>
      </c>
      <c r="C56" s="7"/>
      <c r="D56" s="13"/>
      <c r="E56" s="10">
        <f>'Oct '!E56+'Nov '!E56+'Dec '!E56</f>
        <v>0</v>
      </c>
      <c r="F56" s="10">
        <f>'Oct '!F56+'Nov '!F56+'Dec '!F56</f>
        <v>6.8510835600000002</v>
      </c>
      <c r="G56" s="10">
        <f>'Oct '!G56+'Nov '!G56+'Dec '!G56</f>
        <v>6.8510835600000002</v>
      </c>
      <c r="H56" s="10">
        <f>'Oct '!H56+'Nov '!H56+'Dec '!H56</f>
        <v>0</v>
      </c>
      <c r="I56" s="10">
        <f>'Oct '!I56+'Nov '!I56+'Dec '!I56</f>
        <v>30.244982837800002</v>
      </c>
      <c r="J56" s="10">
        <f>'Oct '!J56+'Nov '!J56+'Dec '!J56</f>
        <v>30.244982837800002</v>
      </c>
      <c r="K56" s="10">
        <f>'Oct '!K56+'Nov '!K56+'Dec '!K56</f>
        <v>0</v>
      </c>
      <c r="L56" s="10">
        <f>'Oct '!L56+'Nov '!L56+'Dec '!L56</f>
        <v>0</v>
      </c>
      <c r="M56" s="10">
        <f>'Oct '!M56+'Nov '!M56+'Dec '!M56</f>
        <v>0</v>
      </c>
      <c r="N56" s="10">
        <f>'Oct '!N56+'Nov '!N56+'Dec '!N56</f>
        <v>0</v>
      </c>
      <c r="O56" s="10">
        <f>'Oct '!O56+'Nov '!O56+'Dec '!O56</f>
        <v>0</v>
      </c>
      <c r="P56" s="10">
        <f>'Oct '!P56+'Nov '!P56+'Dec '!P56</f>
        <v>0</v>
      </c>
      <c r="Q56" s="10">
        <f>'Oct '!Q56+'Nov '!Q56+'Dec '!Q56</f>
        <v>0</v>
      </c>
      <c r="R56" s="10">
        <f>'Oct '!R56+'Nov '!R56+'Dec '!R56</f>
        <v>0</v>
      </c>
      <c r="S56" s="10">
        <f>'Oct '!S56+'Nov '!S56+'Dec '!S56</f>
        <v>0</v>
      </c>
      <c r="T56" s="10">
        <f>'Oct '!T56+'Nov '!T56+'Dec '!T56</f>
        <v>0</v>
      </c>
      <c r="U56" s="10">
        <f>'Oct '!U56+'Nov '!U56+'Dec '!U56</f>
        <v>0</v>
      </c>
      <c r="V56" s="10">
        <f>'Oct '!V56+'Nov '!V56+'Dec '!V56</f>
        <v>0</v>
      </c>
      <c r="W56" s="10">
        <f>'Oct '!W56+'Nov '!W56+'Dec '!W56</f>
        <v>0</v>
      </c>
      <c r="X56" s="10">
        <f>'Oct '!X56+'Nov '!X56+'Dec '!X56</f>
        <v>30.244982837800002</v>
      </c>
      <c r="Y56" s="10">
        <f>'Oct '!Y56+'Nov '!Y56+'Dec '!Y56</f>
        <v>30.244982837800002</v>
      </c>
    </row>
    <row r="57" spans="1:27" ht="18" customHeight="1" x14ac:dyDescent="0.25">
      <c r="A57" s="7">
        <f t="shared" si="0"/>
        <v>52</v>
      </c>
      <c r="B57" s="8" t="s">
        <v>83</v>
      </c>
      <c r="C57" s="7"/>
      <c r="D57" s="13"/>
      <c r="E57" s="10">
        <f>'Oct '!E57+'Nov '!E57+'Dec '!E57</f>
        <v>724.08</v>
      </c>
      <c r="F57" s="10">
        <f>'Oct '!F57+'Nov '!F57+'Dec '!F57</f>
        <v>534.87155398959999</v>
      </c>
      <c r="G57" s="10">
        <f>'Oct '!G57+'Nov '!G57+'Dec '!G57</f>
        <v>-189.2084460104</v>
      </c>
      <c r="H57" s="10">
        <f>'Oct '!H57+'Nov '!H57+'Dec '!H57</f>
        <v>0</v>
      </c>
      <c r="I57" s="10">
        <f>'Oct '!I57+'Nov '!I57+'Dec '!I57</f>
        <v>1.6374422069999999</v>
      </c>
      <c r="J57" s="10">
        <f>'Oct '!J57+'Nov '!J57+'Dec '!J57</f>
        <v>1.6374422069999999</v>
      </c>
      <c r="K57" s="10">
        <f>'Oct '!K57+'Nov '!K57+'Dec '!K57</f>
        <v>3113.5439999999999</v>
      </c>
      <c r="L57" s="10">
        <f>'Oct '!L57+'Nov '!L57+'Dec '!L57</f>
        <v>3200.2091065517998</v>
      </c>
      <c r="M57" s="10">
        <f>'Oct '!M57+'Nov '!M57+'Dec '!M57</f>
        <v>86.665106551799909</v>
      </c>
      <c r="N57" s="10">
        <f>'Oct '!N57+'Nov '!N57+'Dec '!N57</f>
        <v>0</v>
      </c>
      <c r="O57" s="10">
        <f>'Oct '!O57+'Nov '!O57+'Dec '!O57</f>
        <v>0</v>
      </c>
      <c r="P57" s="10">
        <f>'Oct '!P57+'Nov '!P57+'Dec '!P57</f>
        <v>0</v>
      </c>
      <c r="Q57" s="10">
        <f>'Oct '!Q57+'Nov '!Q57+'Dec '!Q57</f>
        <v>0</v>
      </c>
      <c r="R57" s="10">
        <f>'Oct '!R57+'Nov '!R57+'Dec '!R57</f>
        <v>0</v>
      </c>
      <c r="S57" s="10">
        <f>'Oct '!S57+'Nov '!S57+'Dec '!S57</f>
        <v>0</v>
      </c>
      <c r="T57" s="10">
        <f>'Oct '!T57+'Nov '!T57+'Dec '!T57</f>
        <v>0</v>
      </c>
      <c r="U57" s="10">
        <f>'Oct '!U57+'Nov '!U57+'Dec '!U57</f>
        <v>0</v>
      </c>
      <c r="V57" s="10">
        <f>'Oct '!V57+'Nov '!V57+'Dec '!V57</f>
        <v>0</v>
      </c>
      <c r="W57" s="10">
        <f>'Oct '!W57+'Nov '!W57+'Dec '!W57</f>
        <v>3113.5439999999999</v>
      </c>
      <c r="X57" s="10">
        <f>'Oct '!X57+'Nov '!X57+'Dec '!X57</f>
        <v>3201.8465487588001</v>
      </c>
      <c r="Y57" s="10">
        <f>'Oct '!Y57+'Nov '!Y57+'Dec '!Y57</f>
        <v>88.302548758799958</v>
      </c>
    </row>
    <row r="58" spans="1:27" ht="18" customHeight="1" x14ac:dyDescent="0.25">
      <c r="A58" s="7">
        <f t="shared" si="0"/>
        <v>53</v>
      </c>
      <c r="B58" s="8" t="s">
        <v>116</v>
      </c>
      <c r="C58" s="7"/>
      <c r="D58" s="13"/>
      <c r="E58" s="10">
        <f>'Oct '!E58+'Nov '!E58+'Dec '!E58</f>
        <v>0</v>
      </c>
      <c r="F58" s="10">
        <f>'Oct '!F58+'Nov '!F58+'Dec '!F58</f>
        <v>33.933253999999998</v>
      </c>
      <c r="G58" s="10">
        <f>'Oct '!G58+'Nov '!G58+'Dec '!G58</f>
        <v>33.933253999999998</v>
      </c>
      <c r="H58" s="10">
        <f>'Oct '!H58+'Nov '!H58+'Dec '!H58</f>
        <v>0</v>
      </c>
      <c r="I58" s="10">
        <f>'Oct '!I58+'Nov '!I58+'Dec '!I58</f>
        <v>0</v>
      </c>
      <c r="J58" s="10">
        <f>'Oct '!J58+'Nov '!J58+'Dec '!J58</f>
        <v>0</v>
      </c>
      <c r="K58" s="10">
        <f>'Oct '!K58+'Nov '!K58+'Dec '!K58</f>
        <v>0</v>
      </c>
      <c r="L58" s="10">
        <f>'Oct '!L58+'Nov '!L58+'Dec '!L58</f>
        <v>130.47849300000001</v>
      </c>
      <c r="M58" s="10">
        <f>'Oct '!M58+'Nov '!M58+'Dec '!M58</f>
        <v>130.47849300000001</v>
      </c>
      <c r="N58" s="10">
        <f>'Oct '!N58+'Nov '!N58+'Dec '!N58</f>
        <v>0</v>
      </c>
      <c r="O58" s="10">
        <f>'Oct '!O58+'Nov '!O58+'Dec '!O58</f>
        <v>0</v>
      </c>
      <c r="P58" s="10">
        <f>'Oct '!P58+'Nov '!P58+'Dec '!P58</f>
        <v>0</v>
      </c>
      <c r="Q58" s="10">
        <f>'Oct '!Q58+'Nov '!Q58+'Dec '!Q58</f>
        <v>0</v>
      </c>
      <c r="R58" s="10">
        <f>'Oct '!R58+'Nov '!R58+'Dec '!R58</f>
        <v>0</v>
      </c>
      <c r="S58" s="10">
        <f>'Oct '!S58+'Nov '!S58+'Dec '!S58</f>
        <v>0</v>
      </c>
      <c r="T58" s="10">
        <f>'Oct '!T58+'Nov '!T58+'Dec '!T58</f>
        <v>0</v>
      </c>
      <c r="U58" s="10">
        <f>'Oct '!U58+'Nov '!U58+'Dec '!U58</f>
        <v>0</v>
      </c>
      <c r="V58" s="10">
        <f>'Oct '!V58+'Nov '!V58+'Dec '!V58</f>
        <v>0</v>
      </c>
      <c r="W58" s="10">
        <f>'Oct '!W58+'Nov '!W58+'Dec '!W58</f>
        <v>0</v>
      </c>
      <c r="X58" s="10">
        <f>'Oct '!X58+'Nov '!X58+'Dec '!X58</f>
        <v>130.47849300000001</v>
      </c>
      <c r="Y58" s="10">
        <f>'Oct '!Y58+'Nov '!Y58+'Dec '!Y58</f>
        <v>130.47849300000001</v>
      </c>
    </row>
    <row r="59" spans="1:27" ht="18" customHeight="1" x14ac:dyDescent="0.25">
      <c r="A59" s="7">
        <f t="shared" si="0"/>
        <v>54</v>
      </c>
      <c r="B59" s="8" t="s">
        <v>115</v>
      </c>
      <c r="C59" s="7"/>
      <c r="D59" s="13"/>
      <c r="E59" s="10">
        <f>'Oct '!E59+'Nov '!E59+'Dec '!E59</f>
        <v>0</v>
      </c>
      <c r="F59" s="10">
        <f>'Oct '!F59+'Nov '!F59+'Dec '!F59</f>
        <v>4.9882249999999999</v>
      </c>
      <c r="G59" s="10">
        <f>'Oct '!G59+'Nov '!G59+'Dec '!G59</f>
        <v>4.9882249999999999</v>
      </c>
      <c r="H59" s="10">
        <f>'Oct '!H59+'Nov '!H59+'Dec '!H59</f>
        <v>0</v>
      </c>
      <c r="I59" s="10">
        <f>'Oct '!I59+'Nov '!I59+'Dec '!I59</f>
        <v>0</v>
      </c>
      <c r="J59" s="10">
        <f>'Oct '!J59+'Nov '!J59+'Dec '!J59</f>
        <v>0</v>
      </c>
      <c r="K59" s="10">
        <f>'Oct '!K59+'Nov '!K59+'Dec '!K59</f>
        <v>0</v>
      </c>
      <c r="L59" s="10">
        <f>'Oct '!L59+'Nov '!L59+'Dec '!L59</f>
        <v>31.302883999999999</v>
      </c>
      <c r="M59" s="10">
        <f>'Oct '!M59+'Nov '!M59+'Dec '!M59</f>
        <v>31.302883999999999</v>
      </c>
      <c r="N59" s="10">
        <f>'Oct '!N59+'Nov '!N59+'Dec '!N59</f>
        <v>0</v>
      </c>
      <c r="O59" s="10">
        <f>'Oct '!O59+'Nov '!O59+'Dec '!O59</f>
        <v>0</v>
      </c>
      <c r="P59" s="10">
        <f>'Oct '!P59+'Nov '!P59+'Dec '!P59</f>
        <v>0</v>
      </c>
      <c r="Q59" s="10">
        <f>'Oct '!Q59+'Nov '!Q59+'Dec '!Q59</f>
        <v>0</v>
      </c>
      <c r="R59" s="10">
        <f>'Oct '!R59+'Nov '!R59+'Dec '!R59</f>
        <v>0</v>
      </c>
      <c r="S59" s="10">
        <f>'Oct '!S59+'Nov '!S59+'Dec '!S59</f>
        <v>0</v>
      </c>
      <c r="T59" s="10">
        <f>'Oct '!T59+'Nov '!T59+'Dec '!T59</f>
        <v>0</v>
      </c>
      <c r="U59" s="10">
        <f>'Oct '!U59+'Nov '!U59+'Dec '!U59</f>
        <v>0</v>
      </c>
      <c r="V59" s="10">
        <f>'Oct '!V59+'Nov '!V59+'Dec '!V59</f>
        <v>0</v>
      </c>
      <c r="W59" s="10">
        <f>'Oct '!W59+'Nov '!W59+'Dec '!W59</f>
        <v>0</v>
      </c>
      <c r="X59" s="10">
        <f>'Oct '!X59+'Nov '!X59+'Dec '!X59</f>
        <v>31.302883999999999</v>
      </c>
      <c r="Y59" s="10">
        <f>'Oct '!Y59+'Nov '!Y59+'Dec '!Y59</f>
        <v>31.302883999999999</v>
      </c>
    </row>
    <row r="60" spans="1:27" ht="18" customHeight="1" x14ac:dyDescent="0.25">
      <c r="A60" s="7">
        <f t="shared" si="0"/>
        <v>55</v>
      </c>
      <c r="B60" s="8" t="s">
        <v>84</v>
      </c>
      <c r="C60" s="7"/>
      <c r="D60" s="13"/>
      <c r="E60" s="10">
        <f>'Oct '!E60+'Nov '!E60+'Dec '!E60</f>
        <v>417.26</v>
      </c>
      <c r="F60" s="10">
        <f>'Oct '!F60+'Nov '!F60+'Dec '!F60</f>
        <v>0</v>
      </c>
      <c r="G60" s="10">
        <f>'Oct '!G60+'Nov '!G60+'Dec '!G60</f>
        <v>-417.26</v>
      </c>
      <c r="H60" s="10">
        <f>'Oct '!H60+'Nov '!H60+'Dec '!H60</f>
        <v>0</v>
      </c>
      <c r="I60" s="10">
        <f>'Oct '!I60+'Nov '!I60+'Dec '!I60</f>
        <v>0</v>
      </c>
      <c r="J60" s="10">
        <f>'Oct '!J60+'Nov '!J60+'Dec '!J60</f>
        <v>0</v>
      </c>
      <c r="K60" s="10">
        <f>'Oct '!K60+'Nov '!K60+'Dec '!K60</f>
        <v>1835.944</v>
      </c>
      <c r="L60" s="10">
        <f>'Oct '!L60+'Nov '!L60+'Dec '!L60</f>
        <v>0</v>
      </c>
      <c r="M60" s="10">
        <f>'Oct '!M60+'Nov '!M60+'Dec '!M60</f>
        <v>-1835.944</v>
      </c>
      <c r="N60" s="10">
        <f>'Oct '!N60+'Nov '!N60+'Dec '!N60</f>
        <v>0</v>
      </c>
      <c r="O60" s="10">
        <f>'Oct '!O60+'Nov '!O60+'Dec '!O60</f>
        <v>0</v>
      </c>
      <c r="P60" s="10">
        <f>'Oct '!P60+'Nov '!P60+'Dec '!P60</f>
        <v>0</v>
      </c>
      <c r="Q60" s="10">
        <f>'Oct '!Q60+'Nov '!Q60+'Dec '!Q60</f>
        <v>0</v>
      </c>
      <c r="R60" s="10">
        <f>'Oct '!R60+'Nov '!R60+'Dec '!R60</f>
        <v>0</v>
      </c>
      <c r="S60" s="10">
        <f>'Oct '!S60+'Nov '!S60+'Dec '!S60</f>
        <v>0</v>
      </c>
      <c r="T60" s="10">
        <f>'Oct '!T60+'Nov '!T60+'Dec '!T60</f>
        <v>0</v>
      </c>
      <c r="U60" s="10">
        <f>'Oct '!U60+'Nov '!U60+'Dec '!U60</f>
        <v>0</v>
      </c>
      <c r="V60" s="10">
        <f>'Oct '!V60+'Nov '!V60+'Dec '!V60</f>
        <v>0</v>
      </c>
      <c r="W60" s="10">
        <f>'Oct '!W60+'Nov '!W60+'Dec '!W60</f>
        <v>1835.944</v>
      </c>
      <c r="X60" s="10">
        <f>'Oct '!X60+'Nov '!X60+'Dec '!X60</f>
        <v>0</v>
      </c>
      <c r="Y60" s="10">
        <f>'Oct '!Y60+'Nov '!Y60+'Dec '!Y60</f>
        <v>-1835.944</v>
      </c>
    </row>
    <row r="61" spans="1:27" ht="18" customHeight="1" x14ac:dyDescent="0.25">
      <c r="A61" s="7">
        <f t="shared" si="0"/>
        <v>56</v>
      </c>
      <c r="B61" s="8" t="s">
        <v>85</v>
      </c>
      <c r="C61" s="7"/>
      <c r="D61" s="13"/>
      <c r="E61" s="10">
        <f>'Oct '!E61+'Nov '!E61+'Dec '!E61</f>
        <v>0</v>
      </c>
      <c r="F61" s="10">
        <f>'Oct '!F61+'Nov '!F61+'Dec '!F61</f>
        <v>223.41943099999997</v>
      </c>
      <c r="G61" s="10">
        <f>'Oct '!G61+'Nov '!G61+'Dec '!G61</f>
        <v>223.41943099999997</v>
      </c>
      <c r="H61" s="10">
        <f>'Oct '!H61+'Nov '!H61+'Dec '!H61</f>
        <v>0</v>
      </c>
      <c r="I61" s="10">
        <f>'Oct '!I61+'Nov '!I61+'Dec '!I61</f>
        <v>0</v>
      </c>
      <c r="J61" s="10">
        <f>'Oct '!J61+'Nov '!J61+'Dec '!J61</f>
        <v>0</v>
      </c>
      <c r="K61" s="10">
        <f>'Oct '!K61+'Nov '!K61+'Dec '!K61</f>
        <v>0</v>
      </c>
      <c r="L61" s="10">
        <f>'Oct '!L61+'Nov '!L61+'Dec '!L61</f>
        <v>1069.7795013720001</v>
      </c>
      <c r="M61" s="10">
        <f>'Oct '!M61+'Nov '!M61+'Dec '!M61</f>
        <v>1069.7795013720001</v>
      </c>
      <c r="N61" s="10">
        <f>'Oct '!N61+'Nov '!N61+'Dec '!N61</f>
        <v>0</v>
      </c>
      <c r="O61" s="10">
        <f>'Oct '!O61+'Nov '!O61+'Dec '!O61</f>
        <v>0</v>
      </c>
      <c r="P61" s="10">
        <f>'Oct '!P61+'Nov '!P61+'Dec '!P61</f>
        <v>0</v>
      </c>
      <c r="Q61" s="10">
        <f>'Oct '!Q61+'Nov '!Q61+'Dec '!Q61</f>
        <v>0</v>
      </c>
      <c r="R61" s="10">
        <f>'Oct '!R61+'Nov '!R61+'Dec '!R61</f>
        <v>0</v>
      </c>
      <c r="S61" s="10">
        <f>'Oct '!S61+'Nov '!S61+'Dec '!S61</f>
        <v>0</v>
      </c>
      <c r="T61" s="10">
        <f>'Oct '!T61+'Nov '!T61+'Dec '!T61</f>
        <v>0</v>
      </c>
      <c r="U61" s="10">
        <f>'Oct '!U61+'Nov '!U61+'Dec '!U61</f>
        <v>0</v>
      </c>
      <c r="V61" s="10">
        <f>'Oct '!V61+'Nov '!V61+'Dec '!V61</f>
        <v>0</v>
      </c>
      <c r="W61" s="10">
        <f>'Oct '!W61+'Nov '!W61+'Dec '!W61</f>
        <v>0</v>
      </c>
      <c r="X61" s="10">
        <f>'Oct '!X61+'Nov '!X61+'Dec '!X61</f>
        <v>1069.7795013720001</v>
      </c>
      <c r="Y61" s="10">
        <f>'Oct '!Y61+'Nov '!Y61+'Dec '!Y61</f>
        <v>1069.7795013720001</v>
      </c>
    </row>
    <row r="62" spans="1:27" s="4" customFormat="1" ht="18" customHeight="1" x14ac:dyDescent="0.25">
      <c r="A62" s="14">
        <f t="shared" si="0"/>
        <v>57</v>
      </c>
      <c r="B62" s="15" t="s">
        <v>86</v>
      </c>
      <c r="C62" s="14"/>
      <c r="D62" s="16"/>
      <c r="E62" s="18">
        <f>SUM(E54:E57,E59:E60)-E58-E61</f>
        <v>4267.6040000000003</v>
      </c>
      <c r="F62" s="18">
        <f>SUM(F54:F57,F59:F60)-F58-F61</f>
        <v>3567.9813465712004</v>
      </c>
      <c r="G62" s="18">
        <f t="shared" ref="G62:Y62" si="9">SUM(G54:G57,G59:G60)-G58-G61</f>
        <v>-699.62265342879994</v>
      </c>
      <c r="H62" s="18">
        <f t="shared" si="9"/>
        <v>3991.0500000000011</v>
      </c>
      <c r="I62" s="18">
        <f t="shared" si="9"/>
        <v>4213.8565288892005</v>
      </c>
      <c r="J62" s="18">
        <f t="shared" si="9"/>
        <v>222.80652888919886</v>
      </c>
      <c r="K62" s="18">
        <f t="shared" si="9"/>
        <v>14227.566839999998</v>
      </c>
      <c r="L62" s="18">
        <f t="shared" si="9"/>
        <v>12814.583860591998</v>
      </c>
      <c r="M62" s="18">
        <f t="shared" si="9"/>
        <v>-1412.9829794079997</v>
      </c>
      <c r="N62" s="18">
        <f t="shared" si="9"/>
        <v>0</v>
      </c>
      <c r="O62" s="18">
        <f t="shared" si="9"/>
        <v>0</v>
      </c>
      <c r="P62" s="18">
        <f t="shared" si="9"/>
        <v>0</v>
      </c>
      <c r="Q62" s="18">
        <f t="shared" si="9"/>
        <v>0</v>
      </c>
      <c r="R62" s="18">
        <f t="shared" si="9"/>
        <v>0</v>
      </c>
      <c r="S62" s="18">
        <f t="shared" si="9"/>
        <v>0</v>
      </c>
      <c r="T62" s="18">
        <f t="shared" si="9"/>
        <v>0</v>
      </c>
      <c r="U62" s="18">
        <f t="shared" si="9"/>
        <v>29.509999999999998</v>
      </c>
      <c r="V62" s="18">
        <f t="shared" si="9"/>
        <v>29.509999999999998</v>
      </c>
      <c r="W62" s="18">
        <f t="shared" si="9"/>
        <v>18218.616840000002</v>
      </c>
      <c r="X62" s="18">
        <f t="shared" si="9"/>
        <v>17057.950389481204</v>
      </c>
      <c r="Y62" s="18">
        <f t="shared" si="9"/>
        <v>-1160.6664505188012</v>
      </c>
      <c r="Z62" s="6"/>
    </row>
    <row r="63" spans="1:27" ht="18" customHeight="1" x14ac:dyDescent="0.25">
      <c r="A63" s="7">
        <f t="shared" si="0"/>
        <v>58</v>
      </c>
      <c r="B63" s="8" t="s">
        <v>87</v>
      </c>
      <c r="C63" s="7"/>
      <c r="D63" s="13"/>
      <c r="E63" s="10">
        <f>'Oct '!E63+'Nov '!E63+'Dec '!E63</f>
        <v>0</v>
      </c>
      <c r="F63" s="10">
        <f>'Oct '!F63+'Nov '!F63+'Dec '!F63</f>
        <v>0</v>
      </c>
      <c r="G63" s="10">
        <f>'Oct '!G63+'Nov '!G63+'Dec '!G63</f>
        <v>0</v>
      </c>
      <c r="H63" s="10">
        <f>'Oct '!H63+'Nov '!H63+'Dec '!H63</f>
        <v>1740.3330000000001</v>
      </c>
      <c r="I63" s="10">
        <f>'Oct '!I63+'Nov '!I63+'Dec '!I63</f>
        <v>1608.2599999999998</v>
      </c>
      <c r="J63" s="10">
        <f>'Oct '!J63+'Nov '!J63+'Dec '!J63</f>
        <v>-132.07299999999998</v>
      </c>
      <c r="K63" s="10">
        <f>'Oct '!K63+'Nov '!K63+'Dec '!K63</f>
        <v>0</v>
      </c>
      <c r="L63" s="10">
        <f>'Oct '!L63+'Nov '!L63+'Dec '!L63</f>
        <v>0</v>
      </c>
      <c r="M63" s="10">
        <f>'Oct '!M63+'Nov '!M63+'Dec '!M63</f>
        <v>0</v>
      </c>
      <c r="N63" s="10">
        <f>'Oct '!N63+'Nov '!N63+'Dec '!N63</f>
        <v>0</v>
      </c>
      <c r="O63" s="10">
        <f>'Oct '!O63+'Nov '!O63+'Dec '!O63</f>
        <v>0</v>
      </c>
      <c r="P63" s="10">
        <f>'Oct '!P63+'Nov '!P63+'Dec '!P63</f>
        <v>0</v>
      </c>
      <c r="Q63" s="10">
        <f>'Oct '!Q63+'Nov '!Q63+'Dec '!Q63</f>
        <v>0</v>
      </c>
      <c r="R63" s="10">
        <f>'Oct '!R63+'Nov '!R63+'Dec '!R63</f>
        <v>0</v>
      </c>
      <c r="S63" s="10">
        <f>'Oct '!S63+'Nov '!S63+'Dec '!S63</f>
        <v>0</v>
      </c>
      <c r="T63" s="10">
        <f>'Oct '!T63+'Nov '!T63+'Dec '!T63</f>
        <v>0</v>
      </c>
      <c r="U63" s="10">
        <f>'Oct '!U63+'Nov '!U63+'Dec '!U63</f>
        <v>0</v>
      </c>
      <c r="V63" s="10">
        <f>'Oct '!V63+'Nov '!V63+'Dec '!V63</f>
        <v>0</v>
      </c>
      <c r="W63" s="10">
        <f>'Oct '!W63+'Nov '!W63+'Dec '!W63</f>
        <v>1740.3330000000001</v>
      </c>
      <c r="X63" s="10">
        <f>'Oct '!X63+'Nov '!X63+'Dec '!X63</f>
        <v>1608.2599999999998</v>
      </c>
      <c r="Y63" s="10">
        <f>'Oct '!Y63+'Nov '!Y63+'Dec '!Y63</f>
        <v>-132.07299999999998</v>
      </c>
    </row>
    <row r="64" spans="1:27" ht="18" customHeight="1" x14ac:dyDescent="0.25">
      <c r="A64" s="7">
        <f t="shared" si="0"/>
        <v>59</v>
      </c>
      <c r="B64" s="8" t="s">
        <v>88</v>
      </c>
      <c r="C64" s="7"/>
      <c r="D64" s="13"/>
      <c r="E64" s="10">
        <f>'Oct '!E64+'Nov '!E64+'Dec '!E64</f>
        <v>0</v>
      </c>
      <c r="F64" s="10">
        <f>'Oct '!F64+'Nov '!F64+'Dec '!F64</f>
        <v>0</v>
      </c>
      <c r="G64" s="10">
        <f>'Oct '!G64+'Nov '!G64+'Dec '!G64</f>
        <v>0</v>
      </c>
      <c r="H64" s="10">
        <f>'Oct '!H64+'Nov '!H64+'Dec '!H64</f>
        <v>22.736999999999998</v>
      </c>
      <c r="I64" s="10">
        <f>'Oct '!I64+'Nov '!I64+'Dec '!I64</f>
        <v>18.97</v>
      </c>
      <c r="J64" s="10">
        <f>'Oct '!J64+'Nov '!J64+'Dec '!J64</f>
        <v>-3.7669999999999995</v>
      </c>
      <c r="K64" s="10">
        <f>'Oct '!K64+'Nov '!K64+'Dec '!K64</f>
        <v>0</v>
      </c>
      <c r="L64" s="10">
        <f>'Oct '!L64+'Nov '!L64+'Dec '!L64</f>
        <v>0</v>
      </c>
      <c r="M64" s="10">
        <f>'Oct '!M64+'Nov '!M64+'Dec '!M64</f>
        <v>0</v>
      </c>
      <c r="N64" s="10">
        <f>'Oct '!N64+'Nov '!N64+'Dec '!N64</f>
        <v>0</v>
      </c>
      <c r="O64" s="10">
        <f>'Oct '!O64+'Nov '!O64+'Dec '!O64</f>
        <v>0</v>
      </c>
      <c r="P64" s="10">
        <f>'Oct '!P64+'Nov '!P64+'Dec '!P64</f>
        <v>0</v>
      </c>
      <c r="Q64" s="10">
        <f>'Oct '!Q64+'Nov '!Q64+'Dec '!Q64</f>
        <v>0</v>
      </c>
      <c r="R64" s="10">
        <f>'Oct '!R64+'Nov '!R64+'Dec '!R64</f>
        <v>0</v>
      </c>
      <c r="S64" s="10">
        <f>'Oct '!S64+'Nov '!S64+'Dec '!S64</f>
        <v>0</v>
      </c>
      <c r="T64" s="10">
        <f>'Oct '!T64+'Nov '!T64+'Dec '!T64</f>
        <v>0</v>
      </c>
      <c r="U64" s="10">
        <f>'Oct '!U64+'Nov '!U64+'Dec '!U64</f>
        <v>0</v>
      </c>
      <c r="V64" s="10">
        <f>'Oct '!V64+'Nov '!V64+'Dec '!V64</f>
        <v>0</v>
      </c>
      <c r="W64" s="10">
        <f>'Oct '!W64+'Nov '!W64+'Dec '!W64</f>
        <v>22.736999999999998</v>
      </c>
      <c r="X64" s="10">
        <f>'Oct '!X64+'Nov '!X64+'Dec '!X64</f>
        <v>18.97</v>
      </c>
      <c r="Y64" s="10">
        <f>'Oct '!Y64+'Nov '!Y64+'Dec '!Y64</f>
        <v>-3.7669999999999995</v>
      </c>
    </row>
    <row r="65" spans="1:25" ht="18" customHeight="1" x14ac:dyDescent="0.25">
      <c r="A65" s="7">
        <f t="shared" si="0"/>
        <v>60</v>
      </c>
      <c r="B65" s="8" t="s">
        <v>89</v>
      </c>
      <c r="C65" s="7"/>
      <c r="D65" s="13"/>
      <c r="E65" s="10">
        <f>'Oct '!E65+'Nov '!E65+'Dec '!E65</f>
        <v>0</v>
      </c>
      <c r="F65" s="10">
        <f>'Oct '!F65+'Nov '!F65+'Dec '!F65</f>
        <v>0</v>
      </c>
      <c r="G65" s="10">
        <f>'Oct '!G65+'Nov '!G65+'Dec '!G65</f>
        <v>0</v>
      </c>
      <c r="H65" s="10">
        <f>'Oct '!H65+'Nov '!H65+'Dec '!H65</f>
        <v>473.51024999999998</v>
      </c>
      <c r="I65" s="10">
        <f>'Oct '!I65+'Nov '!I65+'Dec '!I65</f>
        <v>1045.44</v>
      </c>
      <c r="J65" s="10">
        <f>'Oct '!J65+'Nov '!J65+'Dec '!J65</f>
        <v>571.92975000000001</v>
      </c>
      <c r="K65" s="10">
        <f>'Oct '!K65+'Nov '!K65+'Dec '!K65</f>
        <v>0</v>
      </c>
      <c r="L65" s="10">
        <f>'Oct '!L65+'Nov '!L65+'Dec '!L65</f>
        <v>66.02</v>
      </c>
      <c r="M65" s="10">
        <f>'Oct '!M65+'Nov '!M65+'Dec '!M65</f>
        <v>66.02</v>
      </c>
      <c r="N65" s="10">
        <f>'Oct '!N65+'Nov '!N65+'Dec '!N65</f>
        <v>0</v>
      </c>
      <c r="O65" s="10">
        <f>'Oct '!O65+'Nov '!O65+'Dec '!O65</f>
        <v>0</v>
      </c>
      <c r="P65" s="10">
        <f>'Oct '!P65+'Nov '!P65+'Dec '!P65</f>
        <v>0</v>
      </c>
      <c r="Q65" s="10">
        <f>'Oct '!Q65+'Nov '!Q65+'Dec '!Q65</f>
        <v>0</v>
      </c>
      <c r="R65" s="10">
        <f>'Oct '!R65+'Nov '!R65+'Dec '!R65</f>
        <v>0</v>
      </c>
      <c r="S65" s="10">
        <f>'Oct '!S65+'Nov '!S65+'Dec '!S65</f>
        <v>0</v>
      </c>
      <c r="T65" s="10">
        <f>'Oct '!T65+'Nov '!T65+'Dec '!T65</f>
        <v>0</v>
      </c>
      <c r="U65" s="10">
        <f>'Oct '!U65+'Nov '!U65+'Dec '!U65</f>
        <v>0</v>
      </c>
      <c r="V65" s="10">
        <f>'Oct '!V65+'Nov '!V65+'Dec '!V65</f>
        <v>0</v>
      </c>
      <c r="W65" s="10">
        <f>'Oct '!W65+'Nov '!W65+'Dec '!W65</f>
        <v>473.51024999999998</v>
      </c>
      <c r="X65" s="10">
        <f>'Oct '!X65+'Nov '!X65+'Dec '!X65</f>
        <v>1111.46</v>
      </c>
      <c r="Y65" s="10">
        <f>'Oct '!Y65+'Nov '!Y65+'Dec '!Y65</f>
        <v>637.94974999999999</v>
      </c>
    </row>
    <row r="66" spans="1:25" ht="18" customHeight="1" x14ac:dyDescent="0.25">
      <c r="A66" s="7">
        <f t="shared" si="0"/>
        <v>61</v>
      </c>
      <c r="B66" s="8" t="s">
        <v>90</v>
      </c>
      <c r="C66" s="7"/>
      <c r="D66" s="13"/>
      <c r="E66" s="10">
        <f>'Oct '!E66+'Nov '!E66+'Dec '!E66</f>
        <v>0</v>
      </c>
      <c r="F66" s="10">
        <f>'Oct '!F66+'Nov '!F66+'Dec '!F66</f>
        <v>0</v>
      </c>
      <c r="G66" s="10">
        <f>'Oct '!G66+'Nov '!G66+'Dec '!G66</f>
        <v>0</v>
      </c>
      <c r="H66" s="10">
        <f>'Oct '!H66+'Nov '!H66+'Dec '!H66</f>
        <v>2.9175</v>
      </c>
      <c r="I66" s="10">
        <f>'Oct '!I66+'Nov '!I66+'Dec '!I66</f>
        <v>5.1000000000000005</v>
      </c>
      <c r="J66" s="10">
        <f>'Oct '!J66+'Nov '!J66+'Dec '!J66</f>
        <v>2.1825000000000001</v>
      </c>
      <c r="K66" s="10">
        <f>'Oct '!K66+'Nov '!K66+'Dec '!K66</f>
        <v>0</v>
      </c>
      <c r="L66" s="10">
        <f>'Oct '!L66+'Nov '!L66+'Dec '!L66</f>
        <v>0</v>
      </c>
      <c r="M66" s="10">
        <f>'Oct '!M66+'Nov '!M66+'Dec '!M66</f>
        <v>0</v>
      </c>
      <c r="N66" s="10">
        <f>'Oct '!N66+'Nov '!N66+'Dec '!N66</f>
        <v>0</v>
      </c>
      <c r="O66" s="10">
        <f>'Oct '!O66+'Nov '!O66+'Dec '!O66</f>
        <v>0</v>
      </c>
      <c r="P66" s="10">
        <f>'Oct '!P66+'Nov '!P66+'Dec '!P66</f>
        <v>0</v>
      </c>
      <c r="Q66" s="10">
        <f>'Oct '!Q66+'Nov '!Q66+'Dec '!Q66</f>
        <v>0</v>
      </c>
      <c r="R66" s="10">
        <f>'Oct '!R66+'Nov '!R66+'Dec '!R66</f>
        <v>0</v>
      </c>
      <c r="S66" s="10">
        <f>'Oct '!S66+'Nov '!S66+'Dec '!S66</f>
        <v>0</v>
      </c>
      <c r="T66" s="10">
        <f>'Oct '!T66+'Nov '!T66+'Dec '!T66</f>
        <v>0</v>
      </c>
      <c r="U66" s="10">
        <f>'Oct '!U66+'Nov '!U66+'Dec '!U66</f>
        <v>0</v>
      </c>
      <c r="V66" s="10">
        <f>'Oct '!V66+'Nov '!V66+'Dec '!V66</f>
        <v>0</v>
      </c>
      <c r="W66" s="10">
        <f>'Oct '!W66+'Nov '!W66+'Dec '!W66</f>
        <v>2.9175</v>
      </c>
      <c r="X66" s="10">
        <f>'Oct '!X66+'Nov '!X66+'Dec '!X66</f>
        <v>5.1000000000000005</v>
      </c>
      <c r="Y66" s="10">
        <f>'Oct '!Y66+'Nov '!Y66+'Dec '!Y66</f>
        <v>2.1825000000000001</v>
      </c>
    </row>
    <row r="67" spans="1:25" s="4" customFormat="1" ht="25.5" x14ac:dyDescent="0.25">
      <c r="A67" s="14">
        <f t="shared" si="0"/>
        <v>62</v>
      </c>
      <c r="B67" s="15" t="s">
        <v>91</v>
      </c>
      <c r="C67" s="14"/>
      <c r="D67" s="16"/>
      <c r="E67" s="18">
        <f>SUM(E63:E66)</f>
        <v>0</v>
      </c>
      <c r="F67" s="18">
        <f t="shared" ref="F67:Y67" si="10">SUM(F63:F66)</f>
        <v>0</v>
      </c>
      <c r="G67" s="18">
        <f t="shared" si="10"/>
        <v>0</v>
      </c>
      <c r="H67" s="18">
        <f t="shared" si="10"/>
        <v>2239.49775</v>
      </c>
      <c r="I67" s="18">
        <f t="shared" si="10"/>
        <v>2677.77</v>
      </c>
      <c r="J67" s="18">
        <f t="shared" si="10"/>
        <v>438.27225000000004</v>
      </c>
      <c r="K67" s="18">
        <f t="shared" si="10"/>
        <v>0</v>
      </c>
      <c r="L67" s="18">
        <f t="shared" si="10"/>
        <v>66.02</v>
      </c>
      <c r="M67" s="18">
        <f t="shared" si="10"/>
        <v>66.02</v>
      </c>
      <c r="N67" s="18">
        <f t="shared" si="10"/>
        <v>0</v>
      </c>
      <c r="O67" s="18">
        <f t="shared" si="10"/>
        <v>0</v>
      </c>
      <c r="P67" s="18">
        <f t="shared" si="10"/>
        <v>0</v>
      </c>
      <c r="Q67" s="18">
        <f t="shared" si="10"/>
        <v>0</v>
      </c>
      <c r="R67" s="18">
        <f t="shared" si="10"/>
        <v>0</v>
      </c>
      <c r="S67" s="18">
        <f t="shared" si="10"/>
        <v>0</v>
      </c>
      <c r="T67" s="18">
        <f t="shared" si="10"/>
        <v>0</v>
      </c>
      <c r="U67" s="18">
        <f t="shared" si="10"/>
        <v>0</v>
      </c>
      <c r="V67" s="18">
        <f t="shared" si="10"/>
        <v>0</v>
      </c>
      <c r="W67" s="18">
        <f t="shared" si="10"/>
        <v>2239.49775</v>
      </c>
      <c r="X67" s="18">
        <f t="shared" si="10"/>
        <v>2743.7899999999995</v>
      </c>
      <c r="Y67" s="18">
        <f t="shared" si="10"/>
        <v>504.29225000000002</v>
      </c>
    </row>
    <row r="68" spans="1:25" ht="51" x14ac:dyDescent="0.25">
      <c r="A68" s="7">
        <f t="shared" si="0"/>
        <v>63</v>
      </c>
      <c r="B68" s="8" t="s">
        <v>92</v>
      </c>
      <c r="C68" s="7"/>
      <c r="D68" s="13"/>
      <c r="E68" s="10">
        <f>'Oct '!E68+'Nov '!E68+'Dec '!E68</f>
        <v>0</v>
      </c>
      <c r="F68" s="10">
        <v>-43.16</v>
      </c>
      <c r="G68" s="10">
        <f t="shared" ref="G68" si="11">F68-E68</f>
        <v>-43.16</v>
      </c>
      <c r="H68" s="10">
        <f>'Oct '!H68+'Nov '!H68+'Dec '!H68</f>
        <v>0</v>
      </c>
      <c r="I68" s="10">
        <v>13.58</v>
      </c>
      <c r="J68" s="10">
        <f t="shared" ref="J68" si="12">I68-H68</f>
        <v>13.58</v>
      </c>
      <c r="K68" s="10">
        <f>'Oct '!K68+'Nov '!K68+'Dec '!K68</f>
        <v>0</v>
      </c>
      <c r="L68" s="10">
        <v>139.4</v>
      </c>
      <c r="M68" s="10">
        <f t="shared" ref="M68" si="13">L68-K68</f>
        <v>139.4</v>
      </c>
      <c r="N68" s="10">
        <f>'Oct '!N68+'Nov '!N68+'Dec '!N68</f>
        <v>0</v>
      </c>
      <c r="O68" s="10">
        <f>'Oct '!O68+'Nov '!O68+'Dec '!O68</f>
        <v>0</v>
      </c>
      <c r="P68" s="10">
        <f t="shared" ref="P68" si="14">O68-N68</f>
        <v>0</v>
      </c>
      <c r="Q68" s="10">
        <f>'Oct '!Q68+'Nov '!Q68+'Dec '!Q68</f>
        <v>0</v>
      </c>
      <c r="R68" s="10">
        <f>'Oct '!R68+'Nov '!R68+'Dec '!R68</f>
        <v>0</v>
      </c>
      <c r="S68" s="10">
        <f t="shared" ref="S68" si="15">R68-Q68</f>
        <v>0</v>
      </c>
      <c r="T68" s="10">
        <f>'Oct '!T68+'Nov '!T68+'Dec '!T68</f>
        <v>0</v>
      </c>
      <c r="U68" s="10">
        <f>'Oct '!U68+'Nov '!U68+'Dec '!U68</f>
        <v>0</v>
      </c>
      <c r="V68" s="10">
        <f t="shared" ref="V68" si="16">U68-T68</f>
        <v>0</v>
      </c>
      <c r="W68" s="10">
        <f>H68+K68+N68+Q68+T68</f>
        <v>0</v>
      </c>
      <c r="X68" s="10">
        <f>I68+L68+O68+R68+U68</f>
        <v>152.98000000000002</v>
      </c>
      <c r="Y68" s="10">
        <f>J68+M68+P68+S68+V68</f>
        <v>152.98000000000002</v>
      </c>
    </row>
    <row r="69" spans="1:25" s="4" customFormat="1" ht="18" customHeight="1" x14ac:dyDescent="0.25">
      <c r="A69" s="14">
        <f t="shared" si="0"/>
        <v>64</v>
      </c>
      <c r="B69" s="15" t="s">
        <v>93</v>
      </c>
      <c r="C69" s="14"/>
      <c r="D69" s="16"/>
      <c r="E69" s="18">
        <f>E62+E67+E68</f>
        <v>4267.6040000000003</v>
      </c>
      <c r="F69" s="18">
        <f t="shared" ref="F69:Y69" si="17">F62+F67+F68</f>
        <v>3524.8213465712006</v>
      </c>
      <c r="G69" s="18">
        <f t="shared" si="17"/>
        <v>-742.7826534287999</v>
      </c>
      <c r="H69" s="18">
        <f t="shared" si="17"/>
        <v>6230.5477500000015</v>
      </c>
      <c r="I69" s="18">
        <f t="shared" si="17"/>
        <v>6905.2065288892009</v>
      </c>
      <c r="J69" s="18">
        <f t="shared" si="17"/>
        <v>674.65877888919897</v>
      </c>
      <c r="K69" s="18">
        <f t="shared" si="17"/>
        <v>14227.566839999998</v>
      </c>
      <c r="L69" s="18">
        <f t="shared" si="17"/>
        <v>13020.003860591998</v>
      </c>
      <c r="M69" s="18">
        <f t="shared" si="17"/>
        <v>-1207.5629794079996</v>
      </c>
      <c r="N69" s="18">
        <f t="shared" si="17"/>
        <v>0</v>
      </c>
      <c r="O69" s="18">
        <f t="shared" si="17"/>
        <v>0</v>
      </c>
      <c r="P69" s="18">
        <f t="shared" si="17"/>
        <v>0</v>
      </c>
      <c r="Q69" s="18">
        <f t="shared" si="17"/>
        <v>0</v>
      </c>
      <c r="R69" s="18">
        <f t="shared" si="17"/>
        <v>0</v>
      </c>
      <c r="S69" s="18">
        <f t="shared" si="17"/>
        <v>0</v>
      </c>
      <c r="T69" s="18">
        <f t="shared" si="17"/>
        <v>0</v>
      </c>
      <c r="U69" s="18">
        <f t="shared" si="17"/>
        <v>29.509999999999998</v>
      </c>
      <c r="V69" s="18">
        <f t="shared" si="17"/>
        <v>29.509999999999998</v>
      </c>
      <c r="W69" s="18">
        <f t="shared" si="17"/>
        <v>20458.114590000001</v>
      </c>
      <c r="X69" s="18">
        <f t="shared" si="17"/>
        <v>19954.720389481205</v>
      </c>
      <c r="Y69" s="18">
        <f t="shared" si="17"/>
        <v>-503.3942005188012</v>
      </c>
    </row>
    <row r="70" spans="1:25" s="4" customFormat="1" ht="18" customHeight="1" x14ac:dyDescent="0.25">
      <c r="A70" s="14">
        <f t="shared" si="0"/>
        <v>65</v>
      </c>
      <c r="B70" s="15" t="s">
        <v>94</v>
      </c>
      <c r="C70" s="14"/>
      <c r="D70" s="16"/>
      <c r="E70" s="18">
        <f>SUM(E71:E88)</f>
        <v>0</v>
      </c>
      <c r="F70" s="18">
        <f t="shared" ref="F70:Y70" si="18">SUM(F71:F88)</f>
        <v>10.15</v>
      </c>
      <c r="G70" s="18">
        <f t="shared" si="18"/>
        <v>10.15</v>
      </c>
      <c r="H70" s="18">
        <f t="shared" si="18"/>
        <v>0</v>
      </c>
      <c r="I70" s="18">
        <f t="shared" si="18"/>
        <v>1689.27415</v>
      </c>
      <c r="J70" s="18">
        <f t="shared" si="18"/>
        <v>1689.27415</v>
      </c>
      <c r="K70" s="18">
        <f t="shared" si="18"/>
        <v>0</v>
      </c>
      <c r="L70" s="18">
        <f t="shared" si="18"/>
        <v>39.339999999999996</v>
      </c>
      <c r="M70" s="18">
        <f t="shared" si="18"/>
        <v>39.339999999999996</v>
      </c>
      <c r="N70" s="18">
        <f t="shared" si="18"/>
        <v>0</v>
      </c>
      <c r="O70" s="18">
        <f t="shared" si="18"/>
        <v>0</v>
      </c>
      <c r="P70" s="18">
        <f t="shared" si="18"/>
        <v>0</v>
      </c>
      <c r="Q70" s="18">
        <f t="shared" si="18"/>
        <v>0</v>
      </c>
      <c r="R70" s="18">
        <f t="shared" si="18"/>
        <v>0</v>
      </c>
      <c r="S70" s="18">
        <f t="shared" si="18"/>
        <v>0</v>
      </c>
      <c r="T70" s="18">
        <f t="shared" si="18"/>
        <v>0</v>
      </c>
      <c r="U70" s="18">
        <f t="shared" si="18"/>
        <v>0</v>
      </c>
      <c r="V70" s="18">
        <f t="shared" si="18"/>
        <v>0</v>
      </c>
      <c r="W70" s="18">
        <f t="shared" si="18"/>
        <v>0</v>
      </c>
      <c r="X70" s="18">
        <f t="shared" si="18"/>
        <v>1728.6141500000001</v>
      </c>
      <c r="Y70" s="18">
        <f t="shared" si="18"/>
        <v>1728.6141500000001</v>
      </c>
    </row>
    <row r="71" spans="1:25" ht="18" customHeight="1" x14ac:dyDescent="0.25">
      <c r="A71" s="7">
        <f t="shared" si="0"/>
        <v>66</v>
      </c>
      <c r="B71" s="8" t="s">
        <v>95</v>
      </c>
      <c r="C71" s="7"/>
      <c r="D71" s="13"/>
      <c r="E71" s="10">
        <f>'Oct '!E71+'Nov '!E71+'Dec '!E71</f>
        <v>0</v>
      </c>
      <c r="F71" s="10">
        <f>'Oct '!F71+'Nov '!F71+'Dec '!F71</f>
        <v>0</v>
      </c>
      <c r="G71" s="10">
        <f>'Oct '!G71+'Nov '!G71+'Dec '!G71</f>
        <v>0</v>
      </c>
      <c r="H71" s="10">
        <f>'Oct '!H71+'Nov '!H71+'Dec '!H71</f>
        <v>0</v>
      </c>
      <c r="I71" s="10">
        <f>'Oct '!I71+'Nov '!I71+'Dec '!I71</f>
        <v>4.9825270000000002</v>
      </c>
      <c r="J71" s="10">
        <f>'Oct '!J71+'Nov '!J71+'Dec '!J71</f>
        <v>4.9825270000000002</v>
      </c>
      <c r="K71" s="10">
        <f>'Oct '!K71+'Nov '!K71+'Dec '!K71</f>
        <v>0</v>
      </c>
      <c r="L71" s="10">
        <f>'Oct '!L71+'Nov '!L71+'Dec '!L71</f>
        <v>0</v>
      </c>
      <c r="M71" s="10">
        <f>'Oct '!M71+'Nov '!M71+'Dec '!M71</f>
        <v>0</v>
      </c>
      <c r="N71" s="10">
        <f>'Oct '!N71+'Nov '!N71+'Dec '!N71</f>
        <v>0</v>
      </c>
      <c r="O71" s="10">
        <f>'Oct '!O71+'Nov '!O71+'Dec '!O71</f>
        <v>0</v>
      </c>
      <c r="P71" s="10">
        <f>'Oct '!P71+'Nov '!P71+'Dec '!P71</f>
        <v>0</v>
      </c>
      <c r="Q71" s="10">
        <f>'Oct '!Q71+'Nov '!Q71+'Dec '!Q71</f>
        <v>0</v>
      </c>
      <c r="R71" s="10">
        <f>'Oct '!R71+'Nov '!R71+'Dec '!R71</f>
        <v>0</v>
      </c>
      <c r="S71" s="10">
        <f>'Oct '!S71+'Nov '!S71+'Dec '!S71</f>
        <v>0</v>
      </c>
      <c r="T71" s="10">
        <f>'Oct '!T71+'Nov '!T71+'Dec '!T71</f>
        <v>0</v>
      </c>
      <c r="U71" s="10">
        <f>'Oct '!U71+'Nov '!U71+'Dec '!U71</f>
        <v>0</v>
      </c>
      <c r="V71" s="10">
        <f>'Oct '!V71+'Nov '!V71+'Dec '!V71</f>
        <v>0</v>
      </c>
      <c r="W71" s="10">
        <f>'Oct '!W71+'Nov '!W71+'Dec '!W71</f>
        <v>0</v>
      </c>
      <c r="X71" s="10">
        <f>'Oct '!X71+'Nov '!X71+'Dec '!X71</f>
        <v>4.9825270000000002</v>
      </c>
      <c r="Y71" s="10">
        <f>'Oct '!Y71+'Nov '!Y71+'Dec '!Y71</f>
        <v>4.9825270000000002</v>
      </c>
    </row>
    <row r="72" spans="1:25" ht="18" customHeight="1" x14ac:dyDescent="0.25">
      <c r="A72" s="7">
        <f t="shared" si="0"/>
        <v>67</v>
      </c>
      <c r="B72" s="8" t="s">
        <v>96</v>
      </c>
      <c r="C72" s="7"/>
      <c r="D72" s="13"/>
      <c r="E72" s="10">
        <f>'Oct '!E72+'Nov '!E72+'Dec '!E72</f>
        <v>0</v>
      </c>
      <c r="F72" s="10">
        <f>'Oct '!F72+'Nov '!F72+'Dec '!F72</f>
        <v>0</v>
      </c>
      <c r="G72" s="10">
        <f>'Oct '!G72+'Nov '!G72+'Dec '!G72</f>
        <v>0</v>
      </c>
      <c r="H72" s="10">
        <f>'Oct '!H72+'Nov '!H72+'Dec '!H72</f>
        <v>0</v>
      </c>
      <c r="I72" s="10">
        <f>'Oct '!I72+'Nov '!I72+'Dec '!I72</f>
        <v>8.9700000000000006</v>
      </c>
      <c r="J72" s="10">
        <f>'Oct '!J72+'Nov '!J72+'Dec '!J72</f>
        <v>8.9700000000000006</v>
      </c>
      <c r="K72" s="10">
        <f>'Oct '!K72+'Nov '!K72+'Dec '!K72</f>
        <v>0</v>
      </c>
      <c r="L72" s="10">
        <f>'Oct '!L72+'Nov '!L72+'Dec '!L72</f>
        <v>0</v>
      </c>
      <c r="M72" s="10">
        <f>'Oct '!M72+'Nov '!M72+'Dec '!M72</f>
        <v>0</v>
      </c>
      <c r="N72" s="10">
        <f>'Oct '!N72+'Nov '!N72+'Dec '!N72</f>
        <v>0</v>
      </c>
      <c r="O72" s="10">
        <f>'Oct '!O72+'Nov '!O72+'Dec '!O72</f>
        <v>0</v>
      </c>
      <c r="P72" s="10">
        <f>'Oct '!P72+'Nov '!P72+'Dec '!P72</f>
        <v>0</v>
      </c>
      <c r="Q72" s="10">
        <f>'Oct '!Q72+'Nov '!Q72+'Dec '!Q72</f>
        <v>0</v>
      </c>
      <c r="R72" s="10">
        <f>'Oct '!R72+'Nov '!R72+'Dec '!R72</f>
        <v>0</v>
      </c>
      <c r="S72" s="10">
        <f>'Oct '!S72+'Nov '!S72+'Dec '!S72</f>
        <v>0</v>
      </c>
      <c r="T72" s="10">
        <f>'Oct '!T72+'Nov '!T72+'Dec '!T72</f>
        <v>0</v>
      </c>
      <c r="U72" s="10">
        <f>'Oct '!U72+'Nov '!U72+'Dec '!U72</f>
        <v>0</v>
      </c>
      <c r="V72" s="10">
        <f>'Oct '!V72+'Nov '!V72+'Dec '!V72</f>
        <v>0</v>
      </c>
      <c r="W72" s="10">
        <f>'Oct '!W72+'Nov '!W72+'Dec '!W72</f>
        <v>0</v>
      </c>
      <c r="X72" s="10">
        <f>'Oct '!X72+'Nov '!X72+'Dec '!X72</f>
        <v>8.9700000000000006</v>
      </c>
      <c r="Y72" s="10">
        <f>'Oct '!Y72+'Nov '!Y72+'Dec '!Y72</f>
        <v>8.9700000000000006</v>
      </c>
    </row>
    <row r="73" spans="1:25" ht="18" customHeight="1" x14ac:dyDescent="0.25">
      <c r="A73" s="7">
        <f t="shared" si="0"/>
        <v>68</v>
      </c>
      <c r="B73" s="8" t="s">
        <v>50</v>
      </c>
      <c r="C73" s="7"/>
      <c r="D73" s="13"/>
      <c r="E73" s="10">
        <f>'Oct '!E73+'Nov '!E73+'Dec '!E73</f>
        <v>0</v>
      </c>
      <c r="F73" s="10">
        <f>'Oct '!F73+'Nov '!F73+'Dec '!F73</f>
        <v>0</v>
      </c>
      <c r="G73" s="10">
        <f>'Oct '!G73+'Nov '!G73+'Dec '!G73</f>
        <v>0</v>
      </c>
      <c r="H73" s="10">
        <f>'Oct '!H73+'Nov '!H73+'Dec '!H73</f>
        <v>0</v>
      </c>
      <c r="I73" s="10">
        <f>'Oct '!I73+'Nov '!I73+'Dec '!I73</f>
        <v>125.84</v>
      </c>
      <c r="J73" s="10">
        <f>'Oct '!J73+'Nov '!J73+'Dec '!J73</f>
        <v>125.84</v>
      </c>
      <c r="K73" s="10">
        <f>'Oct '!K73+'Nov '!K73+'Dec '!K73</f>
        <v>0</v>
      </c>
      <c r="L73" s="10">
        <f>'Oct '!L73+'Nov '!L73+'Dec '!L73</f>
        <v>0</v>
      </c>
      <c r="M73" s="10">
        <f>'Oct '!M73+'Nov '!M73+'Dec '!M73</f>
        <v>0</v>
      </c>
      <c r="N73" s="10">
        <f>'Oct '!N73+'Nov '!N73+'Dec '!N73</f>
        <v>0</v>
      </c>
      <c r="O73" s="10">
        <f>'Oct '!O73+'Nov '!O73+'Dec '!O73</f>
        <v>0</v>
      </c>
      <c r="P73" s="10">
        <f>'Oct '!P73+'Nov '!P73+'Dec '!P73</f>
        <v>0</v>
      </c>
      <c r="Q73" s="10">
        <f>'Oct '!Q73+'Nov '!Q73+'Dec '!Q73</f>
        <v>0</v>
      </c>
      <c r="R73" s="10">
        <f>'Oct '!R73+'Nov '!R73+'Dec '!R73</f>
        <v>0</v>
      </c>
      <c r="S73" s="10">
        <f>'Oct '!S73+'Nov '!S73+'Dec '!S73</f>
        <v>0</v>
      </c>
      <c r="T73" s="10">
        <f>'Oct '!T73+'Nov '!T73+'Dec '!T73</f>
        <v>0</v>
      </c>
      <c r="U73" s="10">
        <f>'Oct '!U73+'Nov '!U73+'Dec '!U73</f>
        <v>0</v>
      </c>
      <c r="V73" s="10">
        <f>'Oct '!V73+'Nov '!V73+'Dec '!V73</f>
        <v>0</v>
      </c>
      <c r="W73" s="10">
        <f>'Oct '!W73+'Nov '!W73+'Dec '!W73</f>
        <v>0</v>
      </c>
      <c r="X73" s="10">
        <f>'Oct '!X73+'Nov '!X73+'Dec '!X73</f>
        <v>125.84</v>
      </c>
      <c r="Y73" s="10">
        <f>'Oct '!Y73+'Nov '!Y73+'Dec '!Y73</f>
        <v>125.84</v>
      </c>
    </row>
    <row r="74" spans="1:25" ht="18" customHeight="1" x14ac:dyDescent="0.25">
      <c r="A74" s="7">
        <f t="shared" ref="A74:A89" si="19">A73+1</f>
        <v>69</v>
      </c>
      <c r="B74" s="8" t="s">
        <v>51</v>
      </c>
      <c r="C74" s="7"/>
      <c r="D74" s="13"/>
      <c r="E74" s="10">
        <f>'Oct '!E74+'Nov '!E74+'Dec '!E74</f>
        <v>0</v>
      </c>
      <c r="F74" s="10">
        <f>'Oct '!F74+'Nov '!F74+'Dec '!F74</f>
        <v>0</v>
      </c>
      <c r="G74" s="10">
        <f>'Oct '!G74+'Nov '!G74+'Dec '!G74</f>
        <v>0</v>
      </c>
      <c r="H74" s="10">
        <f>'Oct '!H74+'Nov '!H74+'Dec '!H74</f>
        <v>0</v>
      </c>
      <c r="I74" s="10">
        <f>'Oct '!I74+'Nov '!I74+'Dec '!I74</f>
        <v>55.459999999999994</v>
      </c>
      <c r="J74" s="10">
        <f>'Oct '!J74+'Nov '!J74+'Dec '!J74</f>
        <v>55.459999999999994</v>
      </c>
      <c r="K74" s="10">
        <f>'Oct '!K74+'Nov '!K74+'Dec '!K74</f>
        <v>0</v>
      </c>
      <c r="L74" s="10">
        <f>'Oct '!L74+'Nov '!L74+'Dec '!L74</f>
        <v>0</v>
      </c>
      <c r="M74" s="10">
        <f>'Oct '!M74+'Nov '!M74+'Dec '!M74</f>
        <v>0</v>
      </c>
      <c r="N74" s="10">
        <f>'Oct '!N74+'Nov '!N74+'Dec '!N74</f>
        <v>0</v>
      </c>
      <c r="O74" s="10">
        <f>'Oct '!O74+'Nov '!O74+'Dec '!O74</f>
        <v>0</v>
      </c>
      <c r="P74" s="10">
        <f>'Oct '!P74+'Nov '!P74+'Dec '!P74</f>
        <v>0</v>
      </c>
      <c r="Q74" s="10">
        <f>'Oct '!Q74+'Nov '!Q74+'Dec '!Q74</f>
        <v>0</v>
      </c>
      <c r="R74" s="10">
        <f>'Oct '!R74+'Nov '!R74+'Dec '!R74</f>
        <v>0</v>
      </c>
      <c r="S74" s="10">
        <f>'Oct '!S74+'Nov '!S74+'Dec '!S74</f>
        <v>0</v>
      </c>
      <c r="T74" s="10">
        <f>'Oct '!T74+'Nov '!T74+'Dec '!T74</f>
        <v>0</v>
      </c>
      <c r="U74" s="10">
        <f>'Oct '!U74+'Nov '!U74+'Dec '!U74</f>
        <v>0</v>
      </c>
      <c r="V74" s="10">
        <f>'Oct '!V74+'Nov '!V74+'Dec '!V74</f>
        <v>0</v>
      </c>
      <c r="W74" s="10">
        <f>'Oct '!W74+'Nov '!W74+'Dec '!W74</f>
        <v>0</v>
      </c>
      <c r="X74" s="10">
        <f>'Oct '!X74+'Nov '!X74+'Dec '!X74</f>
        <v>55.459999999999994</v>
      </c>
      <c r="Y74" s="10">
        <f>'Oct '!Y74+'Nov '!Y74+'Dec '!Y74</f>
        <v>55.459999999999994</v>
      </c>
    </row>
    <row r="75" spans="1:25" ht="18" customHeight="1" x14ac:dyDescent="0.25">
      <c r="A75" s="7">
        <f t="shared" si="19"/>
        <v>70</v>
      </c>
      <c r="B75" s="8" t="s">
        <v>97</v>
      </c>
      <c r="C75" s="7"/>
      <c r="D75" s="13"/>
      <c r="E75" s="10">
        <f>'Oct '!E75+'Nov '!E75+'Dec '!E75</f>
        <v>0</v>
      </c>
      <c r="F75" s="10">
        <f>'Oct '!F75+'Nov '!F75+'Dec '!F75</f>
        <v>0</v>
      </c>
      <c r="G75" s="10">
        <f>'Oct '!G75+'Nov '!G75+'Dec '!G75</f>
        <v>0</v>
      </c>
      <c r="H75" s="10">
        <f>'Oct '!H75+'Nov '!H75+'Dec '!H75</f>
        <v>0</v>
      </c>
      <c r="I75" s="10">
        <f>'Oct '!I75+'Nov '!I75+'Dec '!I75</f>
        <v>14.65</v>
      </c>
      <c r="J75" s="10">
        <f>'Oct '!J75+'Nov '!J75+'Dec '!J75</f>
        <v>14.65</v>
      </c>
      <c r="K75" s="10">
        <f>'Oct '!K75+'Nov '!K75+'Dec '!K75</f>
        <v>0</v>
      </c>
      <c r="L75" s="10">
        <f>'Oct '!L75+'Nov '!L75+'Dec '!L75</f>
        <v>0</v>
      </c>
      <c r="M75" s="10">
        <f>'Oct '!M75+'Nov '!M75+'Dec '!M75</f>
        <v>0</v>
      </c>
      <c r="N75" s="10">
        <f>'Oct '!N75+'Nov '!N75+'Dec '!N75</f>
        <v>0</v>
      </c>
      <c r="O75" s="10">
        <f>'Oct '!O75+'Nov '!O75+'Dec '!O75</f>
        <v>0</v>
      </c>
      <c r="P75" s="10">
        <f>'Oct '!P75+'Nov '!P75+'Dec '!P75</f>
        <v>0</v>
      </c>
      <c r="Q75" s="10">
        <f>'Oct '!Q75+'Nov '!Q75+'Dec '!Q75</f>
        <v>0</v>
      </c>
      <c r="R75" s="10">
        <f>'Oct '!R75+'Nov '!R75+'Dec '!R75</f>
        <v>0</v>
      </c>
      <c r="S75" s="10">
        <f>'Oct '!S75+'Nov '!S75+'Dec '!S75</f>
        <v>0</v>
      </c>
      <c r="T75" s="10">
        <f>'Oct '!T75+'Nov '!T75+'Dec '!T75</f>
        <v>0</v>
      </c>
      <c r="U75" s="10">
        <f>'Oct '!U75+'Nov '!U75+'Dec '!U75</f>
        <v>0</v>
      </c>
      <c r="V75" s="10">
        <f>'Oct '!V75+'Nov '!V75+'Dec '!V75</f>
        <v>0</v>
      </c>
      <c r="W75" s="10">
        <f>'Oct '!W75+'Nov '!W75+'Dec '!W75</f>
        <v>0</v>
      </c>
      <c r="X75" s="10">
        <f>'Oct '!X75+'Nov '!X75+'Dec '!X75</f>
        <v>14.65</v>
      </c>
      <c r="Y75" s="10">
        <f>'Oct '!Y75+'Nov '!Y75+'Dec '!Y75</f>
        <v>14.65</v>
      </c>
    </row>
    <row r="76" spans="1:25" ht="18" customHeight="1" x14ac:dyDescent="0.25">
      <c r="A76" s="7">
        <f t="shared" si="19"/>
        <v>71</v>
      </c>
      <c r="B76" s="8" t="s">
        <v>98</v>
      </c>
      <c r="C76" s="7"/>
      <c r="D76" s="13"/>
      <c r="E76" s="10">
        <f>'Oct '!E76+'Nov '!E76+'Dec '!E76</f>
        <v>0</v>
      </c>
      <c r="F76" s="10">
        <f>'Oct '!F76+'Nov '!F76+'Dec '!F76</f>
        <v>0</v>
      </c>
      <c r="G76" s="10">
        <f>'Oct '!G76+'Nov '!G76+'Dec '!G76</f>
        <v>0</v>
      </c>
      <c r="H76" s="10">
        <f>'Oct '!H76+'Nov '!H76+'Dec '!H76</f>
        <v>0</v>
      </c>
      <c r="I76" s="10">
        <f>'Oct '!I76+'Nov '!I76+'Dec '!I76</f>
        <v>2.64</v>
      </c>
      <c r="J76" s="10">
        <f>'Oct '!J76+'Nov '!J76+'Dec '!J76</f>
        <v>2.64</v>
      </c>
      <c r="K76" s="10">
        <f>'Oct '!K76+'Nov '!K76+'Dec '!K76</f>
        <v>0</v>
      </c>
      <c r="L76" s="10">
        <f>'Oct '!L76+'Nov '!L76+'Dec '!L76</f>
        <v>0</v>
      </c>
      <c r="M76" s="10">
        <f>'Oct '!M76+'Nov '!M76+'Dec '!M76</f>
        <v>0</v>
      </c>
      <c r="N76" s="10">
        <f>'Oct '!N76+'Nov '!N76+'Dec '!N76</f>
        <v>0</v>
      </c>
      <c r="O76" s="10">
        <f>'Oct '!O76+'Nov '!O76+'Dec '!O76</f>
        <v>0</v>
      </c>
      <c r="P76" s="10">
        <f>'Oct '!P76+'Nov '!P76+'Dec '!P76</f>
        <v>0</v>
      </c>
      <c r="Q76" s="10">
        <f>'Oct '!Q76+'Nov '!Q76+'Dec '!Q76</f>
        <v>0</v>
      </c>
      <c r="R76" s="10">
        <f>'Oct '!R76+'Nov '!R76+'Dec '!R76</f>
        <v>0</v>
      </c>
      <c r="S76" s="10">
        <f>'Oct '!S76+'Nov '!S76+'Dec '!S76</f>
        <v>0</v>
      </c>
      <c r="T76" s="10">
        <f>'Oct '!T76+'Nov '!T76+'Dec '!T76</f>
        <v>0</v>
      </c>
      <c r="U76" s="10">
        <f>'Oct '!U76+'Nov '!U76+'Dec '!U76</f>
        <v>0</v>
      </c>
      <c r="V76" s="10">
        <f>'Oct '!V76+'Nov '!V76+'Dec '!V76</f>
        <v>0</v>
      </c>
      <c r="W76" s="10">
        <f>'Oct '!W76+'Nov '!W76+'Dec '!W76</f>
        <v>0</v>
      </c>
      <c r="X76" s="10">
        <f>'Oct '!X76+'Nov '!X76+'Dec '!X76</f>
        <v>2.64</v>
      </c>
      <c r="Y76" s="10">
        <f>'Oct '!Y76+'Nov '!Y76+'Dec '!Y76</f>
        <v>2.64</v>
      </c>
    </row>
    <row r="77" spans="1:25" ht="18" customHeight="1" x14ac:dyDescent="0.25">
      <c r="A77" s="7">
        <f t="shared" si="19"/>
        <v>72</v>
      </c>
      <c r="B77" s="8" t="s">
        <v>99</v>
      </c>
      <c r="C77" s="7"/>
      <c r="D77" s="13"/>
      <c r="E77" s="10">
        <f>'Oct '!E77+'Nov '!E77+'Dec '!E77</f>
        <v>0</v>
      </c>
      <c r="F77" s="10">
        <f>'Oct '!F77+'Nov '!F77+'Dec '!F77</f>
        <v>0</v>
      </c>
      <c r="G77" s="10">
        <f>'Oct '!G77+'Nov '!G77+'Dec '!G77</f>
        <v>0</v>
      </c>
      <c r="H77" s="10">
        <f>'Oct '!H77+'Nov '!H77+'Dec '!H77</f>
        <v>0</v>
      </c>
      <c r="I77" s="10">
        <f>'Oct '!I77+'Nov '!I77+'Dec '!I77</f>
        <v>0</v>
      </c>
      <c r="J77" s="10">
        <f>'Oct '!J77+'Nov '!J77+'Dec '!J77</f>
        <v>0</v>
      </c>
      <c r="K77" s="10">
        <f>'Oct '!K77+'Nov '!K77+'Dec '!K77</f>
        <v>0</v>
      </c>
      <c r="L77" s="10">
        <f>'Oct '!L77+'Nov '!L77+'Dec '!L77</f>
        <v>2.63</v>
      </c>
      <c r="M77" s="10">
        <f>'Oct '!M77+'Nov '!M77+'Dec '!M77</f>
        <v>2.63</v>
      </c>
      <c r="N77" s="10">
        <f>'Oct '!N77+'Nov '!N77+'Dec '!N77</f>
        <v>0</v>
      </c>
      <c r="O77" s="10">
        <f>'Oct '!O77+'Nov '!O77+'Dec '!O77</f>
        <v>0</v>
      </c>
      <c r="P77" s="10">
        <f>'Oct '!P77+'Nov '!P77+'Dec '!P77</f>
        <v>0</v>
      </c>
      <c r="Q77" s="10">
        <f>'Oct '!Q77+'Nov '!Q77+'Dec '!Q77</f>
        <v>0</v>
      </c>
      <c r="R77" s="10">
        <f>'Oct '!R77+'Nov '!R77+'Dec '!R77</f>
        <v>0</v>
      </c>
      <c r="S77" s="10">
        <f>'Oct '!S77+'Nov '!S77+'Dec '!S77</f>
        <v>0</v>
      </c>
      <c r="T77" s="10">
        <f>'Oct '!T77+'Nov '!T77+'Dec '!T77</f>
        <v>0</v>
      </c>
      <c r="U77" s="10">
        <f>'Oct '!U77+'Nov '!U77+'Dec '!U77</f>
        <v>0</v>
      </c>
      <c r="V77" s="10">
        <f>'Oct '!V77+'Nov '!V77+'Dec '!V77</f>
        <v>0</v>
      </c>
      <c r="W77" s="10">
        <f>'Oct '!W77+'Nov '!W77+'Dec '!W77</f>
        <v>0</v>
      </c>
      <c r="X77" s="10">
        <f>'Oct '!X77+'Nov '!X77+'Dec '!X77</f>
        <v>2.63</v>
      </c>
      <c r="Y77" s="10">
        <f>'Oct '!Y77+'Nov '!Y77+'Dec '!Y77</f>
        <v>2.63</v>
      </c>
    </row>
    <row r="78" spans="1:25" ht="18" customHeight="1" x14ac:dyDescent="0.25">
      <c r="A78" s="7">
        <f t="shared" si="19"/>
        <v>73</v>
      </c>
      <c r="B78" s="8" t="s">
        <v>100</v>
      </c>
      <c r="C78" s="7"/>
      <c r="D78" s="13"/>
      <c r="E78" s="10">
        <f>'Oct '!E78+'Nov '!E78+'Dec '!E78</f>
        <v>0</v>
      </c>
      <c r="F78" s="10">
        <f>'Oct '!F78+'Nov '!F78+'Dec '!F78</f>
        <v>0</v>
      </c>
      <c r="G78" s="10">
        <f>'Oct '!G78+'Nov '!G78+'Dec '!G78</f>
        <v>0</v>
      </c>
      <c r="H78" s="10">
        <f>'Oct '!H78+'Nov '!H78+'Dec '!H78</f>
        <v>0</v>
      </c>
      <c r="I78" s="10">
        <f>'Oct '!I78+'Nov '!I78+'Dec '!I78</f>
        <v>1476.7316229999999</v>
      </c>
      <c r="J78" s="10">
        <f>'Oct '!J78+'Nov '!J78+'Dec '!J78</f>
        <v>1476.7316229999999</v>
      </c>
      <c r="K78" s="10">
        <f>'Oct '!K78+'Nov '!K78+'Dec '!K78</f>
        <v>0</v>
      </c>
      <c r="L78" s="10">
        <f>'Oct '!L78+'Nov '!L78+'Dec '!L78</f>
        <v>0</v>
      </c>
      <c r="M78" s="10">
        <f>'Oct '!M78+'Nov '!M78+'Dec '!M78</f>
        <v>0</v>
      </c>
      <c r="N78" s="10">
        <f>'Oct '!N78+'Nov '!N78+'Dec '!N78</f>
        <v>0</v>
      </c>
      <c r="O78" s="10">
        <f>'Oct '!O78+'Nov '!O78+'Dec '!O78</f>
        <v>0</v>
      </c>
      <c r="P78" s="10">
        <f>'Oct '!P78+'Nov '!P78+'Dec '!P78</f>
        <v>0</v>
      </c>
      <c r="Q78" s="10">
        <f>'Oct '!Q78+'Nov '!Q78+'Dec '!Q78</f>
        <v>0</v>
      </c>
      <c r="R78" s="10">
        <f>'Oct '!R78+'Nov '!R78+'Dec '!R78</f>
        <v>0</v>
      </c>
      <c r="S78" s="10">
        <f>'Oct '!S78+'Nov '!S78+'Dec '!S78</f>
        <v>0</v>
      </c>
      <c r="T78" s="10">
        <f>'Oct '!T78+'Nov '!T78+'Dec '!T78</f>
        <v>0</v>
      </c>
      <c r="U78" s="10">
        <f>'Oct '!U78+'Nov '!U78+'Dec '!U78</f>
        <v>0</v>
      </c>
      <c r="V78" s="10">
        <f>'Oct '!V78+'Nov '!V78+'Dec '!V78</f>
        <v>0</v>
      </c>
      <c r="W78" s="10">
        <f>'Oct '!W78+'Nov '!W78+'Dec '!W78</f>
        <v>0</v>
      </c>
      <c r="X78" s="10">
        <f>'Oct '!X78+'Nov '!X78+'Dec '!X78</f>
        <v>1476.7316229999999</v>
      </c>
      <c r="Y78" s="10">
        <f>'Oct '!Y78+'Nov '!Y78+'Dec '!Y78</f>
        <v>1476.7316229999999</v>
      </c>
    </row>
    <row r="79" spans="1:25" ht="18" customHeight="1" x14ac:dyDescent="0.25">
      <c r="A79" s="7">
        <f t="shared" si="19"/>
        <v>74</v>
      </c>
      <c r="B79" s="8" t="s">
        <v>101</v>
      </c>
      <c r="C79" s="7"/>
      <c r="D79" s="13"/>
      <c r="E79" s="10">
        <f>'Oct '!E79+'Nov '!E79+'Dec '!E79</f>
        <v>0</v>
      </c>
      <c r="F79" s="10">
        <f>'Oct '!F79+'Nov '!F79+'Dec '!F79</f>
        <v>0</v>
      </c>
      <c r="G79" s="10">
        <f>'Oct '!G79+'Nov '!G79+'Dec '!G79</f>
        <v>0</v>
      </c>
      <c r="H79" s="10">
        <f>'Oct '!H79+'Nov '!H79+'Dec '!H79</f>
        <v>0</v>
      </c>
      <c r="I79" s="10">
        <f>'Oct '!I79+'Nov '!I79+'Dec '!I79</f>
        <v>0</v>
      </c>
      <c r="J79" s="10">
        <f>'Oct '!J79+'Nov '!J79+'Dec '!J79</f>
        <v>0</v>
      </c>
      <c r="K79" s="10">
        <f>'Oct '!K79+'Nov '!K79+'Dec '!K79</f>
        <v>0</v>
      </c>
      <c r="L79" s="10">
        <f>'Oct '!L79+'Nov '!L79+'Dec '!L79</f>
        <v>0.76</v>
      </c>
      <c r="M79" s="10">
        <f>'Oct '!M79+'Nov '!M79+'Dec '!M79</f>
        <v>0.76</v>
      </c>
      <c r="N79" s="10">
        <f>'Oct '!N79+'Nov '!N79+'Dec '!N79</f>
        <v>0</v>
      </c>
      <c r="O79" s="10">
        <f>'Oct '!O79+'Nov '!O79+'Dec '!O79</f>
        <v>0</v>
      </c>
      <c r="P79" s="10">
        <f>'Oct '!P79+'Nov '!P79+'Dec '!P79</f>
        <v>0</v>
      </c>
      <c r="Q79" s="10">
        <f>'Oct '!Q79+'Nov '!Q79+'Dec '!Q79</f>
        <v>0</v>
      </c>
      <c r="R79" s="10">
        <f>'Oct '!R79+'Nov '!R79+'Dec '!R79</f>
        <v>0</v>
      </c>
      <c r="S79" s="10">
        <f>'Oct '!S79+'Nov '!S79+'Dec '!S79</f>
        <v>0</v>
      </c>
      <c r="T79" s="10">
        <f>'Oct '!T79+'Nov '!T79+'Dec '!T79</f>
        <v>0</v>
      </c>
      <c r="U79" s="10">
        <f>'Oct '!U79+'Nov '!U79+'Dec '!U79</f>
        <v>0</v>
      </c>
      <c r="V79" s="10">
        <f>'Oct '!V79+'Nov '!V79+'Dec '!V79</f>
        <v>0</v>
      </c>
      <c r="W79" s="10">
        <f>'Oct '!W79+'Nov '!W79+'Dec '!W79</f>
        <v>0</v>
      </c>
      <c r="X79" s="10">
        <f>'Oct '!X79+'Nov '!X79+'Dec '!X79</f>
        <v>0.76</v>
      </c>
      <c r="Y79" s="10">
        <f>'Oct '!Y79+'Nov '!Y79+'Dec '!Y79</f>
        <v>0.76</v>
      </c>
    </row>
    <row r="80" spans="1:25" ht="18" customHeight="1" x14ac:dyDescent="0.25">
      <c r="A80" s="7">
        <f t="shared" si="19"/>
        <v>75</v>
      </c>
      <c r="B80" s="8" t="s">
        <v>102</v>
      </c>
      <c r="C80" s="7"/>
      <c r="D80" s="13"/>
      <c r="E80" s="10">
        <f>'Oct '!E80+'Nov '!E80+'Dec '!E80</f>
        <v>0</v>
      </c>
      <c r="F80" s="10">
        <f>'Oct '!F80+'Nov '!F80+'Dec '!F80</f>
        <v>0</v>
      </c>
      <c r="G80" s="10">
        <f>'Oct '!G80+'Nov '!G80+'Dec '!G80</f>
        <v>0</v>
      </c>
      <c r="H80" s="10">
        <f>'Oct '!H80+'Nov '!H80+'Dec '!H80</f>
        <v>0</v>
      </c>
      <c r="I80" s="10">
        <f>'Oct '!I80+'Nov '!I80+'Dec '!I80</f>
        <v>0</v>
      </c>
      <c r="J80" s="10">
        <f>'Oct '!J80+'Nov '!J80+'Dec '!J80</f>
        <v>0</v>
      </c>
      <c r="K80" s="10">
        <f>'Oct '!K80+'Nov '!K80+'Dec '!K80</f>
        <v>0</v>
      </c>
      <c r="L80" s="10">
        <f>'Oct '!L80+'Nov '!L80+'Dec '!L80</f>
        <v>0.51</v>
      </c>
      <c r="M80" s="10">
        <f>'Oct '!M80+'Nov '!M80+'Dec '!M80</f>
        <v>0.51</v>
      </c>
      <c r="N80" s="10">
        <f>'Oct '!N80+'Nov '!N80+'Dec '!N80</f>
        <v>0</v>
      </c>
      <c r="O80" s="10">
        <f>'Oct '!O80+'Nov '!O80+'Dec '!O80</f>
        <v>0</v>
      </c>
      <c r="P80" s="10">
        <f>'Oct '!P80+'Nov '!P80+'Dec '!P80</f>
        <v>0</v>
      </c>
      <c r="Q80" s="10">
        <f>'Oct '!Q80+'Nov '!Q80+'Dec '!Q80</f>
        <v>0</v>
      </c>
      <c r="R80" s="10">
        <f>'Oct '!R80+'Nov '!R80+'Dec '!R80</f>
        <v>0</v>
      </c>
      <c r="S80" s="10">
        <f>'Oct '!S80+'Nov '!S80+'Dec '!S80</f>
        <v>0</v>
      </c>
      <c r="T80" s="10">
        <f>'Oct '!T80+'Nov '!T80+'Dec '!T80</f>
        <v>0</v>
      </c>
      <c r="U80" s="10">
        <f>'Oct '!U80+'Nov '!U80+'Dec '!U80</f>
        <v>0</v>
      </c>
      <c r="V80" s="10">
        <f>'Oct '!V80+'Nov '!V80+'Dec '!V80</f>
        <v>0</v>
      </c>
      <c r="W80" s="10">
        <f>'Oct '!W80+'Nov '!W80+'Dec '!W80</f>
        <v>0</v>
      </c>
      <c r="X80" s="10">
        <f>'Oct '!X80+'Nov '!X80+'Dec '!X80</f>
        <v>0.51</v>
      </c>
      <c r="Y80" s="10">
        <f>'Oct '!Y80+'Nov '!Y80+'Dec '!Y80</f>
        <v>0.51</v>
      </c>
    </row>
    <row r="81" spans="1:27" ht="18" customHeight="1" x14ac:dyDescent="0.25">
      <c r="A81" s="7">
        <f t="shared" si="19"/>
        <v>76</v>
      </c>
      <c r="B81" s="8" t="s">
        <v>103</v>
      </c>
      <c r="C81" s="7"/>
      <c r="D81" s="13"/>
      <c r="E81" s="10">
        <f>'Oct '!E81+'Nov '!E81+'Dec '!E81</f>
        <v>0</v>
      </c>
      <c r="F81" s="10">
        <f>'Oct '!F81+'Nov '!F81+'Dec '!F81</f>
        <v>0</v>
      </c>
      <c r="G81" s="10">
        <f>'Oct '!G81+'Nov '!G81+'Dec '!G81</f>
        <v>0</v>
      </c>
      <c r="H81" s="10">
        <f>'Oct '!H81+'Nov '!H81+'Dec '!H81</f>
        <v>0</v>
      </c>
      <c r="I81" s="10">
        <f>'Oct '!I81+'Nov '!I81+'Dec '!I81</f>
        <v>0</v>
      </c>
      <c r="J81" s="10">
        <f>'Oct '!J81+'Nov '!J81+'Dec '!J81</f>
        <v>0</v>
      </c>
      <c r="K81" s="10">
        <f>'Oct '!K81+'Nov '!K81+'Dec '!K81</f>
        <v>0</v>
      </c>
      <c r="L81" s="10">
        <f>'Oct '!L81+'Nov '!L81+'Dec '!L81</f>
        <v>0.49</v>
      </c>
      <c r="M81" s="10">
        <f>'Oct '!M81+'Nov '!M81+'Dec '!M81</f>
        <v>0.49</v>
      </c>
      <c r="N81" s="10">
        <f>'Oct '!N81+'Nov '!N81+'Dec '!N81</f>
        <v>0</v>
      </c>
      <c r="O81" s="10">
        <f>'Oct '!O81+'Nov '!O81+'Dec '!O81</f>
        <v>0</v>
      </c>
      <c r="P81" s="10">
        <f>'Oct '!P81+'Nov '!P81+'Dec '!P81</f>
        <v>0</v>
      </c>
      <c r="Q81" s="10">
        <f>'Oct '!Q81+'Nov '!Q81+'Dec '!Q81</f>
        <v>0</v>
      </c>
      <c r="R81" s="10">
        <f>'Oct '!R81+'Nov '!R81+'Dec '!R81</f>
        <v>0</v>
      </c>
      <c r="S81" s="10">
        <f>'Oct '!S81+'Nov '!S81+'Dec '!S81</f>
        <v>0</v>
      </c>
      <c r="T81" s="10">
        <f>'Oct '!T81+'Nov '!T81+'Dec '!T81</f>
        <v>0</v>
      </c>
      <c r="U81" s="10">
        <f>'Oct '!U81+'Nov '!U81+'Dec '!U81</f>
        <v>0</v>
      </c>
      <c r="V81" s="10">
        <f>'Oct '!V81+'Nov '!V81+'Dec '!V81</f>
        <v>0</v>
      </c>
      <c r="W81" s="10">
        <f>'Oct '!W81+'Nov '!W81+'Dec '!W81</f>
        <v>0</v>
      </c>
      <c r="X81" s="10">
        <f>'Oct '!X81+'Nov '!X81+'Dec '!X81</f>
        <v>0.49</v>
      </c>
      <c r="Y81" s="10">
        <f>'Oct '!Y81+'Nov '!Y81+'Dec '!Y81</f>
        <v>0.49</v>
      </c>
    </row>
    <row r="82" spans="1:27" ht="18" customHeight="1" x14ac:dyDescent="0.25">
      <c r="A82" s="7">
        <f t="shared" si="19"/>
        <v>77</v>
      </c>
      <c r="B82" s="8" t="s">
        <v>104</v>
      </c>
      <c r="C82" s="7"/>
      <c r="D82" s="13"/>
      <c r="E82" s="10">
        <f>'Oct '!E82+'Nov '!E82+'Dec '!E82</f>
        <v>0</v>
      </c>
      <c r="F82" s="10">
        <f>'Oct '!F82+'Nov '!F82+'Dec '!F82</f>
        <v>0</v>
      </c>
      <c r="G82" s="10">
        <f>'Oct '!G82+'Nov '!G82+'Dec '!G82</f>
        <v>0</v>
      </c>
      <c r="H82" s="10">
        <f>'Oct '!H82+'Nov '!H82+'Dec '!H82</f>
        <v>0</v>
      </c>
      <c r="I82" s="10">
        <f>'Oct '!I82+'Nov '!I82+'Dec '!I82</f>
        <v>0</v>
      </c>
      <c r="J82" s="10">
        <f>'Oct '!J82+'Nov '!J82+'Dec '!J82</f>
        <v>0</v>
      </c>
      <c r="K82" s="10">
        <f>'Oct '!K82+'Nov '!K82+'Dec '!K82</f>
        <v>0</v>
      </c>
      <c r="L82" s="10">
        <f>'Oct '!L82+'Nov '!L82+'Dec '!L82</f>
        <v>1.42</v>
      </c>
      <c r="M82" s="10">
        <f>'Oct '!M82+'Nov '!M82+'Dec '!M82</f>
        <v>1.42</v>
      </c>
      <c r="N82" s="10">
        <f>'Oct '!N82+'Nov '!N82+'Dec '!N82</f>
        <v>0</v>
      </c>
      <c r="O82" s="10">
        <f>'Oct '!O82+'Nov '!O82+'Dec '!O82</f>
        <v>0</v>
      </c>
      <c r="P82" s="10">
        <f>'Oct '!P82+'Nov '!P82+'Dec '!P82</f>
        <v>0</v>
      </c>
      <c r="Q82" s="10">
        <f>'Oct '!Q82+'Nov '!Q82+'Dec '!Q82</f>
        <v>0</v>
      </c>
      <c r="R82" s="10">
        <f>'Oct '!R82+'Nov '!R82+'Dec '!R82</f>
        <v>0</v>
      </c>
      <c r="S82" s="10">
        <f>'Oct '!S82+'Nov '!S82+'Dec '!S82</f>
        <v>0</v>
      </c>
      <c r="T82" s="10">
        <f>'Oct '!T82+'Nov '!T82+'Dec '!T82</f>
        <v>0</v>
      </c>
      <c r="U82" s="10">
        <f>'Oct '!U82+'Nov '!U82+'Dec '!U82</f>
        <v>0</v>
      </c>
      <c r="V82" s="10">
        <f>'Oct '!V82+'Nov '!V82+'Dec '!V82</f>
        <v>0</v>
      </c>
      <c r="W82" s="10">
        <f>'Oct '!W82+'Nov '!W82+'Dec '!W82</f>
        <v>0</v>
      </c>
      <c r="X82" s="10">
        <f>'Oct '!X82+'Nov '!X82+'Dec '!X82</f>
        <v>1.42</v>
      </c>
      <c r="Y82" s="10">
        <f>'Oct '!Y82+'Nov '!Y82+'Dec '!Y82</f>
        <v>1.42</v>
      </c>
    </row>
    <row r="83" spans="1:27" ht="18" customHeight="1" x14ac:dyDescent="0.25">
      <c r="A83" s="7">
        <f t="shared" si="19"/>
        <v>78</v>
      </c>
      <c r="B83" s="8" t="s">
        <v>105</v>
      </c>
      <c r="C83" s="7"/>
      <c r="D83" s="13"/>
      <c r="E83" s="10">
        <f>'Oct '!E83+'Nov '!E83+'Dec '!E83</f>
        <v>0</v>
      </c>
      <c r="F83" s="10">
        <f>'Oct '!F83+'Nov '!F83+'Dec '!F83</f>
        <v>0</v>
      </c>
      <c r="G83" s="10">
        <f>'Oct '!G83+'Nov '!G83+'Dec '!G83</f>
        <v>0</v>
      </c>
      <c r="H83" s="10">
        <f>'Oct '!H83+'Nov '!H83+'Dec '!H83</f>
        <v>0</v>
      </c>
      <c r="I83" s="10">
        <f>'Oct '!I83+'Nov '!I83+'Dec '!I83</f>
        <v>0</v>
      </c>
      <c r="J83" s="10">
        <f>'Oct '!J83+'Nov '!J83+'Dec '!J83</f>
        <v>0</v>
      </c>
      <c r="K83" s="10">
        <f>'Oct '!K83+'Nov '!K83+'Dec '!K83</f>
        <v>0</v>
      </c>
      <c r="L83" s="10">
        <f>'Oct '!L83+'Nov '!L83+'Dec '!L83</f>
        <v>0.68</v>
      </c>
      <c r="M83" s="10">
        <f>'Oct '!M83+'Nov '!M83+'Dec '!M83</f>
        <v>0.68</v>
      </c>
      <c r="N83" s="10">
        <f>'Oct '!N83+'Nov '!N83+'Dec '!N83</f>
        <v>0</v>
      </c>
      <c r="O83" s="10">
        <f>'Oct '!O83+'Nov '!O83+'Dec '!O83</f>
        <v>0</v>
      </c>
      <c r="P83" s="10">
        <f>'Oct '!P83+'Nov '!P83+'Dec '!P83</f>
        <v>0</v>
      </c>
      <c r="Q83" s="10">
        <f>'Oct '!Q83+'Nov '!Q83+'Dec '!Q83</f>
        <v>0</v>
      </c>
      <c r="R83" s="10">
        <f>'Oct '!R83+'Nov '!R83+'Dec '!R83</f>
        <v>0</v>
      </c>
      <c r="S83" s="10">
        <f>'Oct '!S83+'Nov '!S83+'Dec '!S83</f>
        <v>0</v>
      </c>
      <c r="T83" s="10">
        <f>'Oct '!T83+'Nov '!T83+'Dec '!T83</f>
        <v>0</v>
      </c>
      <c r="U83" s="10">
        <f>'Oct '!U83+'Nov '!U83+'Dec '!U83</f>
        <v>0</v>
      </c>
      <c r="V83" s="10">
        <f>'Oct '!V83+'Nov '!V83+'Dec '!V83</f>
        <v>0</v>
      </c>
      <c r="W83" s="10">
        <f>'Oct '!W83+'Nov '!W83+'Dec '!W83</f>
        <v>0</v>
      </c>
      <c r="X83" s="10">
        <f>'Oct '!X83+'Nov '!X83+'Dec '!X83</f>
        <v>0.68</v>
      </c>
      <c r="Y83" s="10">
        <f>'Oct '!Y83+'Nov '!Y83+'Dec '!Y83</f>
        <v>0.68</v>
      </c>
    </row>
    <row r="84" spans="1:27" ht="18" customHeight="1" x14ac:dyDescent="0.25">
      <c r="A84" s="7">
        <f t="shared" si="19"/>
        <v>79</v>
      </c>
      <c r="B84" s="8" t="s">
        <v>106</v>
      </c>
      <c r="C84" s="7"/>
      <c r="D84" s="13"/>
      <c r="E84" s="10">
        <f>'Oct '!E84+'Nov '!E84+'Dec '!E84</f>
        <v>0</v>
      </c>
      <c r="F84" s="10">
        <f>'Oct '!F84+'Nov '!F84+'Dec '!F84</f>
        <v>0</v>
      </c>
      <c r="G84" s="10">
        <f>'Oct '!G84+'Nov '!G84+'Dec '!G84</f>
        <v>0</v>
      </c>
      <c r="H84" s="10">
        <f>'Oct '!H84+'Nov '!H84+'Dec '!H84</f>
        <v>0</v>
      </c>
      <c r="I84" s="10">
        <f>'Oct '!I84+'Nov '!I84+'Dec '!I84</f>
        <v>0</v>
      </c>
      <c r="J84" s="10">
        <f>'Oct '!J84+'Nov '!J84+'Dec '!J84</f>
        <v>0</v>
      </c>
      <c r="K84" s="10">
        <f>'Oct '!K84+'Nov '!K84+'Dec '!K84</f>
        <v>0</v>
      </c>
      <c r="L84" s="10">
        <f>'Oct '!L84+'Nov '!L84+'Dec '!L84</f>
        <v>1.1499999999999999</v>
      </c>
      <c r="M84" s="10">
        <f>'Oct '!M84+'Nov '!M84+'Dec '!M84</f>
        <v>1.1499999999999999</v>
      </c>
      <c r="N84" s="10">
        <f>'Oct '!N84+'Nov '!N84+'Dec '!N84</f>
        <v>0</v>
      </c>
      <c r="O84" s="10">
        <f>'Oct '!O84+'Nov '!O84+'Dec '!O84</f>
        <v>0</v>
      </c>
      <c r="P84" s="10">
        <f>'Oct '!P84+'Nov '!P84+'Dec '!P84</f>
        <v>0</v>
      </c>
      <c r="Q84" s="10">
        <f>'Oct '!Q84+'Nov '!Q84+'Dec '!Q84</f>
        <v>0</v>
      </c>
      <c r="R84" s="10">
        <f>'Oct '!R84+'Nov '!R84+'Dec '!R84</f>
        <v>0</v>
      </c>
      <c r="S84" s="10">
        <f>'Oct '!S84+'Nov '!S84+'Dec '!S84</f>
        <v>0</v>
      </c>
      <c r="T84" s="10">
        <f>'Oct '!T84+'Nov '!T84+'Dec '!T84</f>
        <v>0</v>
      </c>
      <c r="U84" s="10">
        <f>'Oct '!U84+'Nov '!U84+'Dec '!U84</f>
        <v>0</v>
      </c>
      <c r="V84" s="10">
        <f>'Oct '!V84+'Nov '!V84+'Dec '!V84</f>
        <v>0</v>
      </c>
      <c r="W84" s="10">
        <f>'Oct '!W84+'Nov '!W84+'Dec '!W84</f>
        <v>0</v>
      </c>
      <c r="X84" s="10">
        <f>'Oct '!X84+'Nov '!X84+'Dec '!X84</f>
        <v>1.1499999999999999</v>
      </c>
      <c r="Y84" s="10">
        <f>'Oct '!Y84+'Nov '!Y84+'Dec '!Y84</f>
        <v>1.1499999999999999</v>
      </c>
    </row>
    <row r="85" spans="1:27" ht="18" customHeight="1" x14ac:dyDescent="0.25">
      <c r="A85" s="7">
        <f t="shared" si="19"/>
        <v>80</v>
      </c>
      <c r="B85" s="8" t="s">
        <v>107</v>
      </c>
      <c r="C85" s="7"/>
      <c r="D85" s="13"/>
      <c r="E85" s="10">
        <f>'Oct '!E85+'Nov '!E85+'Dec '!E85</f>
        <v>0</v>
      </c>
      <c r="F85" s="10">
        <f>'Oct '!F85+'Nov '!F85+'Dec '!F85</f>
        <v>0</v>
      </c>
      <c r="G85" s="10">
        <f>'Oct '!G85+'Nov '!G85+'Dec '!G85</f>
        <v>0</v>
      </c>
      <c r="H85" s="10">
        <f>'Oct '!H85+'Nov '!H85+'Dec '!H85</f>
        <v>0</v>
      </c>
      <c r="I85" s="10">
        <f>'Oct '!I85+'Nov '!I85+'Dec '!I85</f>
        <v>0</v>
      </c>
      <c r="J85" s="10">
        <f>'Oct '!J85+'Nov '!J85+'Dec '!J85</f>
        <v>0</v>
      </c>
      <c r="K85" s="10">
        <f>'Oct '!K85+'Nov '!K85+'Dec '!K85</f>
        <v>0</v>
      </c>
      <c r="L85" s="10">
        <f>'Oct '!L85+'Nov '!L85+'Dec '!L85</f>
        <v>0.91</v>
      </c>
      <c r="M85" s="10">
        <f>'Oct '!M85+'Nov '!M85+'Dec '!M85</f>
        <v>0.91</v>
      </c>
      <c r="N85" s="10">
        <f>'Oct '!N85+'Nov '!N85+'Dec '!N85</f>
        <v>0</v>
      </c>
      <c r="O85" s="10">
        <f>'Oct '!O85+'Nov '!O85+'Dec '!O85</f>
        <v>0</v>
      </c>
      <c r="P85" s="10">
        <f>'Oct '!P85+'Nov '!P85+'Dec '!P85</f>
        <v>0</v>
      </c>
      <c r="Q85" s="10">
        <f>'Oct '!Q85+'Nov '!Q85+'Dec '!Q85</f>
        <v>0</v>
      </c>
      <c r="R85" s="10">
        <f>'Oct '!R85+'Nov '!R85+'Dec '!R85</f>
        <v>0</v>
      </c>
      <c r="S85" s="10">
        <f>'Oct '!S85+'Nov '!S85+'Dec '!S85</f>
        <v>0</v>
      </c>
      <c r="T85" s="10">
        <f>'Oct '!T85+'Nov '!T85+'Dec '!T85</f>
        <v>0</v>
      </c>
      <c r="U85" s="10">
        <f>'Oct '!U85+'Nov '!U85+'Dec '!U85</f>
        <v>0</v>
      </c>
      <c r="V85" s="10">
        <f>'Oct '!V85+'Nov '!V85+'Dec '!V85</f>
        <v>0</v>
      </c>
      <c r="W85" s="10">
        <f>'Oct '!W85+'Nov '!W85+'Dec '!W85</f>
        <v>0</v>
      </c>
      <c r="X85" s="10">
        <f>'Oct '!X85+'Nov '!X85+'Dec '!X85</f>
        <v>0.91</v>
      </c>
      <c r="Y85" s="10">
        <f>'Oct '!Y85+'Nov '!Y85+'Dec '!Y85</f>
        <v>0.91</v>
      </c>
    </row>
    <row r="86" spans="1:27" ht="18" customHeight="1" x14ac:dyDescent="0.25">
      <c r="A86" s="7">
        <f t="shared" si="19"/>
        <v>81</v>
      </c>
      <c r="B86" s="8" t="s">
        <v>108</v>
      </c>
      <c r="C86" s="7"/>
      <c r="D86" s="13"/>
      <c r="E86" s="10">
        <f>'Oct '!E86+'Nov '!E86+'Dec '!E86</f>
        <v>0</v>
      </c>
      <c r="F86" s="10">
        <f>'Oct '!F86+'Nov '!F86+'Dec '!F86</f>
        <v>0</v>
      </c>
      <c r="G86" s="10">
        <f>'Oct '!G86+'Nov '!G86+'Dec '!G86</f>
        <v>0</v>
      </c>
      <c r="H86" s="10">
        <f>'Oct '!H86+'Nov '!H86+'Dec '!H86</f>
        <v>0</v>
      </c>
      <c r="I86" s="10">
        <f>'Oct '!I86+'Nov '!I86+'Dec '!I86</f>
        <v>0</v>
      </c>
      <c r="J86" s="10">
        <f>'Oct '!J86+'Nov '!J86+'Dec '!J86</f>
        <v>0</v>
      </c>
      <c r="K86" s="10">
        <f>'Oct '!K86+'Nov '!K86+'Dec '!K86</f>
        <v>0</v>
      </c>
      <c r="L86" s="10">
        <f>'Oct '!L86+'Nov '!L86+'Dec '!L86</f>
        <v>4.0199999999999996</v>
      </c>
      <c r="M86" s="10">
        <f>'Oct '!M86+'Nov '!M86+'Dec '!M86</f>
        <v>4.0199999999999996</v>
      </c>
      <c r="N86" s="10">
        <f>'Oct '!N86+'Nov '!N86+'Dec '!N86</f>
        <v>0</v>
      </c>
      <c r="O86" s="10">
        <f>'Oct '!O86+'Nov '!O86+'Dec '!O86</f>
        <v>0</v>
      </c>
      <c r="P86" s="10">
        <f>'Oct '!P86+'Nov '!P86+'Dec '!P86</f>
        <v>0</v>
      </c>
      <c r="Q86" s="10">
        <f>'Oct '!Q86+'Nov '!Q86+'Dec '!Q86</f>
        <v>0</v>
      </c>
      <c r="R86" s="10">
        <f>'Oct '!R86+'Nov '!R86+'Dec '!R86</f>
        <v>0</v>
      </c>
      <c r="S86" s="10">
        <f>'Oct '!S86+'Nov '!S86+'Dec '!S86</f>
        <v>0</v>
      </c>
      <c r="T86" s="10">
        <f>'Oct '!T86+'Nov '!T86+'Dec '!T86</f>
        <v>0</v>
      </c>
      <c r="U86" s="10">
        <f>'Oct '!U86+'Nov '!U86+'Dec '!U86</f>
        <v>0</v>
      </c>
      <c r="V86" s="10">
        <f>'Oct '!V86+'Nov '!V86+'Dec '!V86</f>
        <v>0</v>
      </c>
      <c r="W86" s="10">
        <f>'Oct '!W86+'Nov '!W86+'Dec '!W86</f>
        <v>0</v>
      </c>
      <c r="X86" s="10">
        <f>'Oct '!X86+'Nov '!X86+'Dec '!X86</f>
        <v>4.0199999999999996</v>
      </c>
      <c r="Y86" s="10">
        <f>'Oct '!Y86+'Nov '!Y86+'Dec '!Y86</f>
        <v>4.0199999999999996</v>
      </c>
    </row>
    <row r="87" spans="1:27" ht="24" x14ac:dyDescent="0.25">
      <c r="A87" s="7">
        <f t="shared" si="19"/>
        <v>82</v>
      </c>
      <c r="B87" s="21" t="s">
        <v>109</v>
      </c>
      <c r="C87" s="7"/>
      <c r="D87" s="13"/>
      <c r="E87" s="10">
        <f>'Oct '!E87+'Nov '!E87+'Dec '!E87</f>
        <v>0</v>
      </c>
      <c r="F87" s="10">
        <f>'Oct '!F87+'Nov '!F87+'Dec '!F87</f>
        <v>0</v>
      </c>
      <c r="G87" s="10">
        <f>'Oct '!G87+'Nov '!G87+'Dec '!G87</f>
        <v>0</v>
      </c>
      <c r="H87" s="10">
        <f>'Oct '!H87+'Nov '!H87+'Dec '!H87</f>
        <v>0</v>
      </c>
      <c r="I87" s="10">
        <f>'Oct '!I87+'Nov '!I87+'Dec '!I87</f>
        <v>0</v>
      </c>
      <c r="J87" s="10">
        <f>'Oct '!J87+'Nov '!J87+'Dec '!J87</f>
        <v>0</v>
      </c>
      <c r="K87" s="10">
        <f>'Oct '!K87+'Nov '!K87+'Dec '!K87</f>
        <v>0</v>
      </c>
      <c r="L87" s="10">
        <f>'Oct '!L87+'Nov '!L87+'Dec '!L87</f>
        <v>-2.97</v>
      </c>
      <c r="M87" s="10">
        <f>'Oct '!M87+'Nov '!M87+'Dec '!M87</f>
        <v>-2.97</v>
      </c>
      <c r="N87" s="10">
        <f>'Oct '!N87+'Nov '!N87+'Dec '!N87</f>
        <v>0</v>
      </c>
      <c r="O87" s="10">
        <f>'Oct '!O87+'Nov '!O87+'Dec '!O87</f>
        <v>0</v>
      </c>
      <c r="P87" s="10">
        <f>'Oct '!P87+'Nov '!P87+'Dec '!P87</f>
        <v>0</v>
      </c>
      <c r="Q87" s="10">
        <f>'Oct '!Q87+'Nov '!Q87+'Dec '!Q87</f>
        <v>0</v>
      </c>
      <c r="R87" s="10">
        <f>'Oct '!R87+'Nov '!R87+'Dec '!R87</f>
        <v>0</v>
      </c>
      <c r="S87" s="10">
        <f>'Oct '!S87+'Nov '!S87+'Dec '!S87</f>
        <v>0</v>
      </c>
      <c r="T87" s="10">
        <f>'Oct '!T87+'Nov '!T87+'Dec '!T87</f>
        <v>0</v>
      </c>
      <c r="U87" s="10">
        <f>'Oct '!U87+'Nov '!U87+'Dec '!U87</f>
        <v>0</v>
      </c>
      <c r="V87" s="10">
        <f>'Oct '!V87+'Nov '!V87+'Dec '!V87</f>
        <v>0</v>
      </c>
      <c r="W87" s="10">
        <f>'Oct '!W87+'Nov '!W87+'Dec '!W87</f>
        <v>0</v>
      </c>
      <c r="X87" s="10">
        <f>'Oct '!X87+'Nov '!X87+'Dec '!X87</f>
        <v>-2.97</v>
      </c>
      <c r="Y87" s="10">
        <f>'Oct '!Y87+'Nov '!Y87+'Dec '!Y87</f>
        <v>-2.97</v>
      </c>
    </row>
    <row r="88" spans="1:27" ht="18" customHeight="1" x14ac:dyDescent="0.25">
      <c r="A88" s="7">
        <f t="shared" si="19"/>
        <v>83</v>
      </c>
      <c r="B88" s="8" t="s">
        <v>113</v>
      </c>
      <c r="C88" s="7"/>
      <c r="D88" s="13"/>
      <c r="E88" s="10">
        <f>'Oct '!E88+'Nov '!E88+'Dec '!E88</f>
        <v>0</v>
      </c>
      <c r="F88" s="10">
        <f>'Oct '!F88+'Nov '!F88+'Dec '!F88</f>
        <v>10.15</v>
      </c>
      <c r="G88" s="10">
        <f>'Oct '!G88+'Nov '!G88+'Dec '!G88</f>
        <v>10.15</v>
      </c>
      <c r="H88" s="10">
        <f>'Oct '!H88+'Nov '!H88+'Dec '!H88</f>
        <v>0</v>
      </c>
      <c r="I88" s="10">
        <f>'Oct '!I88+'Nov '!I88+'Dec '!I88</f>
        <v>0</v>
      </c>
      <c r="J88" s="10">
        <f>'Oct '!J88+'Nov '!J88+'Dec '!J88</f>
        <v>0</v>
      </c>
      <c r="K88" s="10">
        <f>'Oct '!K88+'Nov '!K88+'Dec '!K88</f>
        <v>0</v>
      </c>
      <c r="L88" s="10">
        <f>'Oct '!L88+'Nov '!L88+'Dec '!L88</f>
        <v>29.74</v>
      </c>
      <c r="M88" s="10">
        <f>'Oct '!M88+'Nov '!M88+'Dec '!M88</f>
        <v>29.74</v>
      </c>
      <c r="N88" s="10">
        <f>'Oct '!N88+'Nov '!N88+'Dec '!N88</f>
        <v>0</v>
      </c>
      <c r="O88" s="10">
        <f>'Oct '!O88+'Nov '!O88+'Dec '!O88</f>
        <v>0</v>
      </c>
      <c r="P88" s="10">
        <f>'Oct '!P88+'Nov '!P88+'Dec '!P88</f>
        <v>0</v>
      </c>
      <c r="Q88" s="10">
        <f>'Oct '!Q88+'Nov '!Q88+'Dec '!Q88</f>
        <v>0</v>
      </c>
      <c r="R88" s="10">
        <f>'Oct '!R88+'Nov '!R88+'Dec '!R88</f>
        <v>0</v>
      </c>
      <c r="S88" s="10">
        <f>'Oct '!S88+'Nov '!S88+'Dec '!S88</f>
        <v>0</v>
      </c>
      <c r="T88" s="10">
        <f>'Oct '!T88+'Nov '!T88+'Dec '!T88</f>
        <v>0</v>
      </c>
      <c r="U88" s="10">
        <f>'Oct '!U88+'Nov '!U88+'Dec '!U88</f>
        <v>0</v>
      </c>
      <c r="V88" s="10">
        <f>'Oct '!V88+'Nov '!V88+'Dec '!V88</f>
        <v>0</v>
      </c>
      <c r="W88" s="10">
        <f>'Oct '!W88+'Nov '!W88+'Dec '!W88</f>
        <v>0</v>
      </c>
      <c r="X88" s="10">
        <f>'Oct '!X88+'Nov '!X88+'Dec '!X88</f>
        <v>29.74</v>
      </c>
      <c r="Y88" s="10">
        <f>'Oct '!Y88+'Nov '!Y88+'Dec '!Y88</f>
        <v>29.74</v>
      </c>
    </row>
    <row r="89" spans="1:27" s="4" customFormat="1" ht="18" customHeight="1" x14ac:dyDescent="0.25">
      <c r="A89" s="14">
        <f t="shared" si="19"/>
        <v>84</v>
      </c>
      <c r="B89" s="15" t="s">
        <v>93</v>
      </c>
      <c r="C89" s="14"/>
      <c r="D89" s="16"/>
      <c r="E89" s="18">
        <f>E69+E70</f>
        <v>4267.6040000000003</v>
      </c>
      <c r="F89" s="18">
        <f t="shared" ref="F89:Y89" si="20">F69+F70</f>
        <v>3534.9713465712007</v>
      </c>
      <c r="G89" s="18">
        <f t="shared" si="20"/>
        <v>-732.63265342879993</v>
      </c>
      <c r="H89" s="18">
        <f t="shared" si="20"/>
        <v>6230.5477500000015</v>
      </c>
      <c r="I89" s="18">
        <f t="shared" si="20"/>
        <v>8594.4806788892001</v>
      </c>
      <c r="J89" s="18">
        <f t="shared" si="20"/>
        <v>2363.932928889199</v>
      </c>
      <c r="K89" s="18">
        <f t="shared" si="20"/>
        <v>14227.566839999998</v>
      </c>
      <c r="L89" s="18">
        <f t="shared" si="20"/>
        <v>13059.343860591998</v>
      </c>
      <c r="M89" s="18">
        <f t="shared" si="20"/>
        <v>-1168.2229794079997</v>
      </c>
      <c r="N89" s="18">
        <f t="shared" si="20"/>
        <v>0</v>
      </c>
      <c r="O89" s="18">
        <f t="shared" si="20"/>
        <v>0</v>
      </c>
      <c r="P89" s="18">
        <f t="shared" si="20"/>
        <v>0</v>
      </c>
      <c r="Q89" s="18">
        <f t="shared" si="20"/>
        <v>0</v>
      </c>
      <c r="R89" s="18">
        <f t="shared" si="20"/>
        <v>0</v>
      </c>
      <c r="S89" s="18">
        <f t="shared" si="20"/>
        <v>0</v>
      </c>
      <c r="T89" s="18">
        <f t="shared" si="20"/>
        <v>0</v>
      </c>
      <c r="U89" s="18">
        <f t="shared" si="20"/>
        <v>29.509999999999998</v>
      </c>
      <c r="V89" s="18">
        <f t="shared" si="20"/>
        <v>29.509999999999998</v>
      </c>
      <c r="W89" s="18">
        <f t="shared" si="20"/>
        <v>20458.114590000001</v>
      </c>
      <c r="X89" s="18">
        <f t="shared" si="20"/>
        <v>21683.334539481206</v>
      </c>
      <c r="Y89" s="18">
        <f t="shared" si="20"/>
        <v>1225.2199494811989</v>
      </c>
      <c r="Z89" s="5"/>
      <c r="AA89" s="5"/>
    </row>
    <row r="90" spans="1:27" ht="18" customHeight="1" thickBot="1" x14ac:dyDescent="0.3">
      <c r="B90" s="44" t="s">
        <v>111</v>
      </c>
      <c r="C90" s="44"/>
      <c r="D90" s="44"/>
      <c r="E90" s="22"/>
      <c r="F90" s="22"/>
      <c r="M90" s="1"/>
      <c r="P90" s="1"/>
      <c r="S90" s="1"/>
      <c r="V90" s="1"/>
    </row>
    <row r="91" spans="1:27" ht="27" customHeight="1" x14ac:dyDescent="0.25">
      <c r="P91" s="71" t="s">
        <v>119</v>
      </c>
      <c r="Q91" s="72"/>
      <c r="R91" s="72"/>
      <c r="S91" s="72"/>
      <c r="T91" s="72"/>
      <c r="U91" s="72"/>
      <c r="V91" s="72"/>
      <c r="W91" s="72"/>
      <c r="X91" s="23" t="s">
        <v>120</v>
      </c>
      <c r="Y91" s="24">
        <f>X89/F89</f>
        <v>6.1339491649665812</v>
      </c>
      <c r="AA91" s="3">
        <v>6.1339491649665812</v>
      </c>
    </row>
    <row r="92" spans="1:27" ht="27" customHeight="1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73" t="s">
        <v>121</v>
      </c>
      <c r="Q92" s="74"/>
      <c r="R92" s="74"/>
      <c r="S92" s="74"/>
      <c r="T92" s="74"/>
      <c r="U92" s="74"/>
      <c r="V92" s="74"/>
      <c r="W92" s="74"/>
      <c r="X92" s="25" t="s">
        <v>120</v>
      </c>
      <c r="Y92" s="26">
        <f>W89/E89</f>
        <v>4.7938174652568515</v>
      </c>
      <c r="AA92" s="3">
        <v>4.7938174652568515</v>
      </c>
    </row>
    <row r="93" spans="1:27" ht="27" customHeight="1" x14ac:dyDescent="0.25">
      <c r="E93" s="1"/>
      <c r="F93" s="1"/>
      <c r="I93" s="1"/>
      <c r="L93" s="1"/>
      <c r="P93" s="73" t="s">
        <v>129</v>
      </c>
      <c r="Q93" s="74"/>
      <c r="R93" s="74"/>
      <c r="S93" s="74"/>
      <c r="T93" s="74"/>
      <c r="U93" s="74"/>
      <c r="V93" s="74"/>
      <c r="W93" s="74"/>
      <c r="X93" s="25" t="s">
        <v>120</v>
      </c>
      <c r="Y93" s="27">
        <v>0.113294528439062</v>
      </c>
    </row>
    <row r="94" spans="1:27" ht="27" customHeight="1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73" t="s">
        <v>122</v>
      </c>
      <c r="Q94" s="74"/>
      <c r="R94" s="74"/>
      <c r="S94" s="74"/>
      <c r="T94" s="74"/>
      <c r="U94" s="74"/>
      <c r="V94" s="74"/>
      <c r="W94" s="74"/>
      <c r="X94" s="25" t="s">
        <v>120</v>
      </c>
      <c r="Y94" s="28">
        <v>0.109</v>
      </c>
    </row>
    <row r="95" spans="1:27" ht="27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73" t="s">
        <v>123</v>
      </c>
      <c r="Q95" s="74"/>
      <c r="R95" s="74"/>
      <c r="S95" s="74"/>
      <c r="T95" s="74"/>
      <c r="U95" s="74"/>
      <c r="V95" s="74"/>
      <c r="W95" s="74"/>
      <c r="X95" s="25" t="s">
        <v>120</v>
      </c>
      <c r="Y95" s="28">
        <f>Y94</f>
        <v>0.109</v>
      </c>
    </row>
    <row r="96" spans="1:27" ht="27" customHeight="1" thickBot="1" x14ac:dyDescent="0.3">
      <c r="P96" s="69" t="s">
        <v>124</v>
      </c>
      <c r="Q96" s="70"/>
      <c r="R96" s="70"/>
      <c r="S96" s="70"/>
      <c r="T96" s="70"/>
      <c r="U96" s="70"/>
      <c r="V96" s="70"/>
      <c r="W96" s="70"/>
      <c r="X96" s="29" t="s">
        <v>120</v>
      </c>
      <c r="Y96" s="30">
        <f>(Y91-Y92)/(100%-Y95)</f>
        <v>1.5040759817168683</v>
      </c>
    </row>
    <row r="97" spans="6:25" ht="18" customHeight="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9" spans="6:25" ht="18" customHeight="1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67" t="s">
        <v>130</v>
      </c>
      <c r="W99" s="67"/>
      <c r="Y99" s="3">
        <v>3210.8717999999999</v>
      </c>
    </row>
    <row r="100" spans="6:25" ht="18" customHeight="1" x14ac:dyDescent="0.25">
      <c r="V100" s="68" t="s">
        <v>131</v>
      </c>
      <c r="W100" s="68"/>
      <c r="Y100" s="32">
        <f>Y99*Y96/10</f>
        <v>482.93951547520084</v>
      </c>
    </row>
    <row r="101" spans="6:25" ht="18" customHeight="1" x14ac:dyDescent="0.25">
      <c r="Y101" s="31"/>
    </row>
  </sheetData>
  <mergeCells count="46">
    <mergeCell ref="X34:X35"/>
    <mergeCell ref="Y34:Y35"/>
    <mergeCell ref="B90:D90"/>
    <mergeCell ref="C34:C35"/>
    <mergeCell ref="T34:T35"/>
    <mergeCell ref="U34:U35"/>
    <mergeCell ref="V34:V35"/>
    <mergeCell ref="W34:W35"/>
    <mergeCell ref="D34:D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Q4:S4"/>
    <mergeCell ref="T4:V4"/>
    <mergeCell ref="W4:Y4"/>
    <mergeCell ref="A1:Y1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V99:W99"/>
    <mergeCell ref="V100:W100"/>
    <mergeCell ref="P96:W96"/>
    <mergeCell ref="P91:W91"/>
    <mergeCell ref="P92:W92"/>
    <mergeCell ref="P93:W93"/>
    <mergeCell ref="P94:W94"/>
    <mergeCell ref="P95:W95"/>
  </mergeCells>
  <printOptions horizontalCentered="1"/>
  <pageMargins left="0" right="0" top="0.196850393700787" bottom="0.196850393700787" header="0" footer="0"/>
  <pageSetup paperSize="9" scale="67" orientation="landscape" r:id="rId1"/>
  <rowBreaks count="2" manualBreakCount="2">
    <brk id="42" max="24" man="1"/>
    <brk id="8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Oct </vt:lpstr>
      <vt:lpstr>Nov </vt:lpstr>
      <vt:lpstr>Dec </vt:lpstr>
      <vt:lpstr>CP Q3 TOTAL</vt:lpstr>
      <vt:lpstr>'CP Q3 TOTAL'!Print_Area</vt:lpstr>
      <vt:lpstr>'Dec '!Print_Area</vt:lpstr>
      <vt:lpstr>'Nov '!Print_Area</vt:lpstr>
      <vt:lpstr>'Oct '!Print_Area</vt:lpstr>
      <vt:lpstr>'CP Q3 TOTAL'!Print_Titles</vt:lpstr>
      <vt:lpstr>'Dec '!Print_Titles</vt:lpstr>
      <vt:lpstr>'Nov '!Print_Titles</vt:lpstr>
      <vt:lpstr>'Oct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2023-05-24T07:58:18Z</cp:lastPrinted>
  <dcterms:created xsi:type="dcterms:W3CDTF">2023-02-16T09:38:47Z</dcterms:created>
  <dcterms:modified xsi:type="dcterms:W3CDTF">2023-05-29T07:20:17Z</dcterms:modified>
</cp:coreProperties>
</file>