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1\Annexures\"/>
    </mc:Choice>
  </mc:AlternateContent>
  <xr:revisionPtr revIDLastSave="0" documentId="13_ncr:1_{F73B87E2-6597-4BAF-AD0B-18D5A0E7F344}" xr6:coauthVersionLast="47" xr6:coauthVersionMax="47" xr10:uidLastSave="{00000000-0000-0000-0000-000000000000}"/>
  <bookViews>
    <workbookView xWindow="-120" yWindow="-120" windowWidth="24240" windowHeight="13020" tabRatio="891" activeTab="3" xr2:uid="{00000000-000D-0000-FFFF-FFFF00000000}"/>
  </bookViews>
  <sheets>
    <sheet name="Apr" sheetId="1" r:id="rId1"/>
    <sheet name="May" sheetId="2" r:id="rId2"/>
    <sheet name="June" sheetId="3" r:id="rId3"/>
    <sheet name="Q1" sheetId="4" r:id="rId4"/>
  </sheets>
  <definedNames>
    <definedName name="_xlnm.Print_Area" localSheetId="0">Apr!$A$1:$Y$64</definedName>
    <definedName name="_xlnm.Print_Area" localSheetId="2">June!$A$1:$Y$64</definedName>
    <definedName name="_xlnm.Print_Area" localSheetId="1">May!$A$1:$Y$64</definedName>
    <definedName name="_xlnm.Print_Area" localSheetId="3">'Q1'!$A$1:$Y$67</definedName>
    <definedName name="_xlnm.Print_Titles" localSheetId="0">Apr!$1:$4</definedName>
    <definedName name="_xlnm.Print_Titles" localSheetId="2">June!$1:$4</definedName>
    <definedName name="_xlnm.Print_Titles" localSheetId="1">May!$1:$4</definedName>
    <definedName name="_xlnm.Print_Titles" localSheetId="3">'Q1'!$3:$5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3" l="1"/>
  <c r="J64" i="4"/>
  <c r="Z7" i="4"/>
  <c r="AA7" i="4"/>
  <c r="AB7" i="4"/>
  <c r="Z8" i="4"/>
  <c r="AA8" i="4"/>
  <c r="AB8" i="4" s="1"/>
  <c r="Z9" i="4"/>
  <c r="AA9" i="4"/>
  <c r="AB9" i="4"/>
  <c r="Z10" i="4"/>
  <c r="AA10" i="4"/>
  <c r="AB10" i="4" s="1"/>
  <c r="Z11" i="4"/>
  <c r="AA11" i="4"/>
  <c r="AB11" i="4"/>
  <c r="Z12" i="4"/>
  <c r="AA12" i="4"/>
  <c r="AB12" i="4" s="1"/>
  <c r="Z13" i="4"/>
  <c r="AA13" i="4"/>
  <c r="AB13" i="4"/>
  <c r="Z14" i="4"/>
  <c r="AA14" i="4"/>
  <c r="AB14" i="4" s="1"/>
  <c r="Z15" i="4"/>
  <c r="AA15" i="4"/>
  <c r="AB15" i="4"/>
  <c r="Z16" i="4"/>
  <c r="AA16" i="4"/>
  <c r="AB16" i="4" s="1"/>
  <c r="Z17" i="4"/>
  <c r="AA17" i="4"/>
  <c r="AB17" i="4"/>
  <c r="Z18" i="4"/>
  <c r="AA18" i="4"/>
  <c r="AB18" i="4" s="1"/>
  <c r="Z19" i="4"/>
  <c r="AA19" i="4"/>
  <c r="AB19" i="4"/>
  <c r="Z20" i="4"/>
  <c r="AA20" i="4"/>
  <c r="AB20" i="4" s="1"/>
  <c r="Z21" i="4"/>
  <c r="AA21" i="4"/>
  <c r="AB21" i="4"/>
  <c r="Z22" i="4"/>
  <c r="AA22" i="4"/>
  <c r="AB22" i="4" s="1"/>
  <c r="Z23" i="4"/>
  <c r="AA23" i="4"/>
  <c r="AB23" i="4"/>
  <c r="Z24" i="4"/>
  <c r="AA24" i="4"/>
  <c r="AB24" i="4" s="1"/>
  <c r="Z25" i="4"/>
  <c r="AA25" i="4"/>
  <c r="AB25" i="4"/>
  <c r="Z26" i="4"/>
  <c r="AA26" i="4"/>
  <c r="AB26" i="4" s="1"/>
  <c r="Z27" i="4"/>
  <c r="AA27" i="4"/>
  <c r="AB27" i="4"/>
  <c r="Z28" i="4"/>
  <c r="AA28" i="4"/>
  <c r="AB28" i="4" s="1"/>
  <c r="Z29" i="4"/>
  <c r="AA29" i="4"/>
  <c r="AB29" i="4"/>
  <c r="Z30" i="4"/>
  <c r="AA30" i="4"/>
  <c r="AB30" i="4" s="1"/>
  <c r="Z31" i="4"/>
  <c r="AA31" i="4"/>
  <c r="AB31" i="4"/>
  <c r="Z32" i="4"/>
  <c r="AA32" i="4"/>
  <c r="AB32" i="4" s="1"/>
  <c r="Z33" i="4"/>
  <c r="AA33" i="4"/>
  <c r="AB33" i="4"/>
  <c r="Z34" i="4"/>
  <c r="AA34" i="4"/>
  <c r="AB34" i="4" s="1"/>
  <c r="Z35" i="4"/>
  <c r="AA35" i="4"/>
  <c r="AB35" i="4"/>
  <c r="Z36" i="4"/>
  <c r="AA36" i="4"/>
  <c r="AB36" i="4" s="1"/>
  <c r="Z37" i="4"/>
  <c r="AA37" i="4"/>
  <c r="AB37" i="4"/>
  <c r="Z38" i="4"/>
  <c r="AA38" i="4"/>
  <c r="AB38" i="4" s="1"/>
  <c r="Z39" i="4"/>
  <c r="AA39" i="4"/>
  <c r="AB39" i="4"/>
  <c r="Z40" i="4"/>
  <c r="AA40" i="4"/>
  <c r="AB40" i="4" s="1"/>
  <c r="Z41" i="4"/>
  <c r="AA41" i="4"/>
  <c r="AB41" i="4"/>
  <c r="Z42" i="4"/>
  <c r="AA42" i="4"/>
  <c r="AB42" i="4" s="1"/>
  <c r="Z43" i="4"/>
  <c r="AA43" i="4"/>
  <c r="AB43" i="4"/>
  <c r="Z44" i="4"/>
  <c r="AA44" i="4"/>
  <c r="AB44" i="4" s="1"/>
  <c r="Z45" i="4"/>
  <c r="AA45" i="4"/>
  <c r="AB45" i="4"/>
  <c r="Z46" i="4"/>
  <c r="AA46" i="4"/>
  <c r="AB46" i="4" s="1"/>
  <c r="Z47" i="4"/>
  <c r="AA47" i="4"/>
  <c r="AB47" i="4"/>
  <c r="Z48" i="4"/>
  <c r="AA48" i="4"/>
  <c r="AB48" i="4" s="1"/>
  <c r="Z49" i="4"/>
  <c r="AA49" i="4"/>
  <c r="AB49" i="4"/>
  <c r="Z50" i="4"/>
  <c r="AA50" i="4"/>
  <c r="AB50" i="4" s="1"/>
  <c r="Z51" i="4"/>
  <c r="AA51" i="4"/>
  <c r="AB51" i="4"/>
  <c r="Z52" i="4"/>
  <c r="AA52" i="4"/>
  <c r="AB52" i="4" s="1"/>
  <c r="AA6" i="4"/>
  <c r="Z6" i="4"/>
  <c r="AB6" i="4" s="1"/>
  <c r="E53" i="4"/>
  <c r="AA66" i="4"/>
  <c r="Y66" i="4"/>
  <c r="J53" i="3" l="1"/>
  <c r="M49" i="3"/>
  <c r="X48" i="3"/>
  <c r="J44" i="3"/>
  <c r="X45" i="3"/>
  <c r="X40" i="3"/>
  <c r="F42" i="3"/>
  <c r="J39" i="3"/>
  <c r="M37" i="3"/>
  <c r="X33" i="3"/>
  <c r="J32" i="3"/>
  <c r="J29" i="3"/>
  <c r="I29" i="4"/>
  <c r="J27" i="3"/>
  <c r="X25" i="3"/>
  <c r="J24" i="3"/>
  <c r="G36" i="3"/>
  <c r="G29" i="3"/>
  <c r="G28" i="3"/>
  <c r="X19" i="3"/>
  <c r="J18" i="3"/>
  <c r="X15" i="3"/>
  <c r="X14" i="3"/>
  <c r="J10" i="3"/>
  <c r="X54" i="2"/>
  <c r="X53" i="2"/>
  <c r="X49" i="2"/>
  <c r="X48" i="2"/>
  <c r="J44" i="2"/>
  <c r="X41" i="2"/>
  <c r="M36" i="2"/>
  <c r="J36" i="2"/>
  <c r="J29" i="2"/>
  <c r="G37" i="2"/>
  <c r="X33" i="2"/>
  <c r="X29" i="2"/>
  <c r="J32" i="2"/>
  <c r="X31" i="2"/>
  <c r="J30" i="2"/>
  <c r="G28" i="2"/>
  <c r="X21" i="2"/>
  <c r="X18" i="2"/>
  <c r="J17" i="2"/>
  <c r="J16" i="2"/>
  <c r="X14" i="2"/>
  <c r="X10" i="2"/>
  <c r="J12" i="2"/>
  <c r="J11" i="2"/>
  <c r="J8" i="2"/>
  <c r="L46" i="4"/>
  <c r="I47" i="4"/>
  <c r="I45" i="4"/>
  <c r="F45" i="4"/>
  <c r="F42" i="4"/>
  <c r="F40" i="4"/>
  <c r="I26" i="4"/>
  <c r="F35" i="4"/>
  <c r="F28" i="4"/>
  <c r="L24" i="4"/>
  <c r="I24" i="4"/>
  <c r="I20" i="4"/>
  <c r="I16" i="4"/>
  <c r="F18" i="4"/>
  <c r="L13" i="4"/>
  <c r="L9" i="4"/>
  <c r="I12" i="4"/>
  <c r="I11" i="4"/>
  <c r="F13" i="4"/>
  <c r="F9" i="4"/>
  <c r="K46" i="3"/>
  <c r="G41" i="3"/>
  <c r="K32" i="3"/>
  <c r="W32" i="3" s="1"/>
  <c r="K27" i="3"/>
  <c r="W27" i="3" s="1"/>
  <c r="K25" i="3"/>
  <c r="W25" i="3" s="1"/>
  <c r="K10" i="3"/>
  <c r="W10" i="3" s="1"/>
  <c r="K9" i="3"/>
  <c r="G51" i="2"/>
  <c r="K44" i="2"/>
  <c r="K39" i="2"/>
  <c r="K31" i="2"/>
  <c r="K24" i="2"/>
  <c r="G12" i="2"/>
  <c r="K51" i="1"/>
  <c r="K34" i="1"/>
  <c r="K27" i="1"/>
  <c r="K23" i="1"/>
  <c r="K8" i="1"/>
  <c r="K5" i="1"/>
  <c r="H57" i="3"/>
  <c r="H47" i="3"/>
  <c r="H42" i="3"/>
  <c r="H38" i="3"/>
  <c r="H20" i="3"/>
  <c r="H22" i="3" s="1"/>
  <c r="H13" i="3"/>
  <c r="H57" i="2"/>
  <c r="H47" i="2"/>
  <c r="H42" i="2"/>
  <c r="H38" i="2"/>
  <c r="H20" i="2"/>
  <c r="H22" i="2" s="1"/>
  <c r="H13" i="2"/>
  <c r="K57" i="3"/>
  <c r="K50" i="3"/>
  <c r="K20" i="3"/>
  <c r="K7" i="3"/>
  <c r="M7" i="3" s="1"/>
  <c r="K6" i="3"/>
  <c r="W6" i="3" s="1"/>
  <c r="K57" i="2"/>
  <c r="K20" i="2"/>
  <c r="K7" i="2"/>
  <c r="K6" i="2"/>
  <c r="K50" i="1"/>
  <c r="X46" i="3"/>
  <c r="V46" i="3"/>
  <c r="S46" i="3"/>
  <c r="P46" i="3"/>
  <c r="J46" i="3"/>
  <c r="X46" i="2"/>
  <c r="V46" i="2"/>
  <c r="S46" i="2"/>
  <c r="P46" i="2"/>
  <c r="J46" i="2"/>
  <c r="V46" i="1"/>
  <c r="S46" i="1"/>
  <c r="P46" i="1"/>
  <c r="J46" i="1"/>
  <c r="K43" i="1"/>
  <c r="K7" i="1"/>
  <c r="K6" i="1"/>
  <c r="U59" i="4"/>
  <c r="T59" i="4"/>
  <c r="R59" i="4"/>
  <c r="S59" i="4" s="1"/>
  <c r="Q59" i="4"/>
  <c r="O59" i="4"/>
  <c r="N59" i="4"/>
  <c r="L59" i="4"/>
  <c r="K59" i="4"/>
  <c r="I59" i="4"/>
  <c r="H59" i="4"/>
  <c r="F59" i="4"/>
  <c r="E59" i="4"/>
  <c r="U57" i="4"/>
  <c r="V57" i="4" s="1"/>
  <c r="T57" i="4"/>
  <c r="R57" i="4"/>
  <c r="Q57" i="4"/>
  <c r="O57" i="4"/>
  <c r="N57" i="4"/>
  <c r="L57" i="4"/>
  <c r="K57" i="4"/>
  <c r="H57" i="4"/>
  <c r="F57" i="4"/>
  <c r="E57" i="4"/>
  <c r="U56" i="4"/>
  <c r="V56" i="4" s="1"/>
  <c r="T56" i="4"/>
  <c r="R56" i="4"/>
  <c r="S56" i="4" s="1"/>
  <c r="Q56" i="4"/>
  <c r="O56" i="4"/>
  <c r="N56" i="4"/>
  <c r="L56" i="4"/>
  <c r="K56" i="4"/>
  <c r="H56" i="4"/>
  <c r="F56" i="4"/>
  <c r="E56" i="4"/>
  <c r="U55" i="4"/>
  <c r="V55" i="4" s="1"/>
  <c r="T55" i="4"/>
  <c r="R55" i="4"/>
  <c r="Q55" i="4"/>
  <c r="S55" i="4" s="1"/>
  <c r="O55" i="4"/>
  <c r="P55" i="4" s="1"/>
  <c r="N55" i="4"/>
  <c r="L55" i="4"/>
  <c r="K55" i="4"/>
  <c r="H55" i="4"/>
  <c r="F55" i="4"/>
  <c r="G55" i="4" s="1"/>
  <c r="E55" i="4"/>
  <c r="U54" i="4"/>
  <c r="T54" i="4"/>
  <c r="R54" i="4"/>
  <c r="Q54" i="4"/>
  <c r="O54" i="4"/>
  <c r="N54" i="4"/>
  <c r="L54" i="4"/>
  <c r="K54" i="4"/>
  <c r="M54" i="4" s="1"/>
  <c r="H54" i="4"/>
  <c r="F54" i="4"/>
  <c r="E54" i="4"/>
  <c r="U52" i="4"/>
  <c r="V52" i="4" s="1"/>
  <c r="T52" i="4"/>
  <c r="R52" i="4"/>
  <c r="Q52" i="4"/>
  <c r="O52" i="4"/>
  <c r="N52" i="4"/>
  <c r="P52" i="4" s="1"/>
  <c r="L52" i="4"/>
  <c r="I52" i="4"/>
  <c r="H52" i="4"/>
  <c r="J52" i="4" s="1"/>
  <c r="F52" i="4"/>
  <c r="U51" i="4"/>
  <c r="T51" i="4"/>
  <c r="R51" i="4"/>
  <c r="Q51" i="4"/>
  <c r="S51" i="4" s="1"/>
  <c r="O51" i="4"/>
  <c r="N51" i="4"/>
  <c r="I51" i="4"/>
  <c r="H51" i="4"/>
  <c r="U50" i="4"/>
  <c r="T50" i="4"/>
  <c r="R50" i="4"/>
  <c r="Q50" i="4"/>
  <c r="O50" i="4"/>
  <c r="P50" i="4" s="1"/>
  <c r="N50" i="4"/>
  <c r="K50" i="4"/>
  <c r="I50" i="4"/>
  <c r="H50" i="4"/>
  <c r="E50" i="4"/>
  <c r="U49" i="4"/>
  <c r="T49" i="4"/>
  <c r="R49" i="4"/>
  <c r="Q49" i="4"/>
  <c r="O49" i="4"/>
  <c r="N49" i="4"/>
  <c r="K49" i="4"/>
  <c r="I49" i="4"/>
  <c r="H49" i="4"/>
  <c r="F49" i="4"/>
  <c r="E49" i="4"/>
  <c r="U47" i="4"/>
  <c r="T47" i="4"/>
  <c r="R47" i="4"/>
  <c r="Q47" i="4"/>
  <c r="O47" i="4"/>
  <c r="N47" i="4"/>
  <c r="H47" i="4"/>
  <c r="U46" i="4"/>
  <c r="V46" i="4" s="1"/>
  <c r="T46" i="4"/>
  <c r="R46" i="4"/>
  <c r="Q46" i="4"/>
  <c r="S46" i="4" s="1"/>
  <c r="O46" i="4"/>
  <c r="N46" i="4"/>
  <c r="H46" i="4"/>
  <c r="U45" i="4"/>
  <c r="T45" i="4"/>
  <c r="R45" i="4"/>
  <c r="R48" i="4" s="1"/>
  <c r="Q45" i="4"/>
  <c r="O45" i="4"/>
  <c r="N45" i="4"/>
  <c r="P45" i="4" s="1"/>
  <c r="H45" i="4"/>
  <c r="U44" i="4"/>
  <c r="T44" i="4"/>
  <c r="R44" i="4"/>
  <c r="Q44" i="4"/>
  <c r="O44" i="4"/>
  <c r="P44" i="4" s="1"/>
  <c r="N44" i="4"/>
  <c r="I44" i="4"/>
  <c r="H44" i="4"/>
  <c r="U42" i="4"/>
  <c r="V42" i="4" s="1"/>
  <c r="T42" i="4"/>
  <c r="R42" i="4"/>
  <c r="Q42" i="4"/>
  <c r="O42" i="4"/>
  <c r="N42" i="4"/>
  <c r="I42" i="4"/>
  <c r="H42" i="4"/>
  <c r="U41" i="4"/>
  <c r="T41" i="4"/>
  <c r="R41" i="4"/>
  <c r="Q41" i="4"/>
  <c r="O41" i="4"/>
  <c r="N41" i="4"/>
  <c r="I41" i="4"/>
  <c r="H41" i="4"/>
  <c r="U40" i="4"/>
  <c r="T40" i="4"/>
  <c r="R40" i="4"/>
  <c r="Q40" i="4"/>
  <c r="O40" i="4"/>
  <c r="P40" i="4" s="1"/>
  <c r="N40" i="4"/>
  <c r="H40" i="4"/>
  <c r="U38" i="4"/>
  <c r="V38" i="4" s="1"/>
  <c r="T38" i="4"/>
  <c r="R38" i="4"/>
  <c r="S38" i="4" s="1"/>
  <c r="Q38" i="4"/>
  <c r="O38" i="4"/>
  <c r="N38" i="4"/>
  <c r="K38" i="4"/>
  <c r="H38" i="4"/>
  <c r="E38" i="4"/>
  <c r="U37" i="4"/>
  <c r="T37" i="4"/>
  <c r="R37" i="4"/>
  <c r="Q37" i="4"/>
  <c r="O37" i="4"/>
  <c r="P37" i="4" s="1"/>
  <c r="N37" i="4"/>
  <c r="K37" i="4"/>
  <c r="H37" i="4"/>
  <c r="E37" i="4"/>
  <c r="V36" i="4"/>
  <c r="U36" i="4"/>
  <c r="T36" i="4"/>
  <c r="R36" i="4"/>
  <c r="Q36" i="4"/>
  <c r="S36" i="4" s="1"/>
  <c r="O36" i="4"/>
  <c r="N36" i="4"/>
  <c r="L36" i="4"/>
  <c r="K36" i="4"/>
  <c r="I36" i="4"/>
  <c r="H36" i="4"/>
  <c r="J36" i="4" s="1"/>
  <c r="F36" i="4"/>
  <c r="E36" i="4"/>
  <c r="U35" i="4"/>
  <c r="T35" i="4"/>
  <c r="R35" i="4"/>
  <c r="Q35" i="4"/>
  <c r="O35" i="4"/>
  <c r="N35" i="4"/>
  <c r="I35" i="4"/>
  <c r="H35" i="4"/>
  <c r="U34" i="4"/>
  <c r="V34" i="4" s="1"/>
  <c r="T34" i="4"/>
  <c r="R34" i="4"/>
  <c r="Q34" i="4"/>
  <c r="O34" i="4"/>
  <c r="N34" i="4"/>
  <c r="P34" i="4" s="1"/>
  <c r="H34" i="4"/>
  <c r="U33" i="4"/>
  <c r="T33" i="4"/>
  <c r="R33" i="4"/>
  <c r="Q33" i="4"/>
  <c r="O33" i="4"/>
  <c r="N33" i="4"/>
  <c r="H33" i="4"/>
  <c r="U32" i="4"/>
  <c r="T32" i="4"/>
  <c r="R32" i="4"/>
  <c r="Q32" i="4"/>
  <c r="O32" i="4"/>
  <c r="P32" i="4" s="1"/>
  <c r="N32" i="4"/>
  <c r="H32" i="4"/>
  <c r="U31" i="4"/>
  <c r="T31" i="4"/>
  <c r="R31" i="4"/>
  <c r="Q31" i="4"/>
  <c r="O31" i="4"/>
  <c r="N31" i="4"/>
  <c r="K31" i="4"/>
  <c r="H31" i="4"/>
  <c r="E31" i="4"/>
  <c r="U30" i="4"/>
  <c r="T30" i="4"/>
  <c r="R30" i="4"/>
  <c r="Q30" i="4"/>
  <c r="O30" i="4"/>
  <c r="N30" i="4"/>
  <c r="K30" i="4"/>
  <c r="H30" i="4"/>
  <c r="E30" i="4"/>
  <c r="U29" i="4"/>
  <c r="V29" i="4" s="1"/>
  <c r="T29" i="4"/>
  <c r="R29" i="4"/>
  <c r="Q29" i="4"/>
  <c r="S29" i="4" s="1"/>
  <c r="O29" i="4"/>
  <c r="P29" i="4" s="1"/>
  <c r="N29" i="4"/>
  <c r="K29" i="4"/>
  <c r="H29" i="4"/>
  <c r="E29" i="4"/>
  <c r="U28" i="4"/>
  <c r="V28" i="4" s="1"/>
  <c r="T28" i="4"/>
  <c r="R28" i="4"/>
  <c r="Q28" i="4"/>
  <c r="O28" i="4"/>
  <c r="N28" i="4"/>
  <c r="H28" i="4"/>
  <c r="U27" i="4"/>
  <c r="T27" i="4"/>
  <c r="R27" i="4"/>
  <c r="Q27" i="4"/>
  <c r="O27" i="4"/>
  <c r="P27" i="4" s="1"/>
  <c r="N27" i="4"/>
  <c r="H27" i="4"/>
  <c r="U26" i="4"/>
  <c r="T26" i="4"/>
  <c r="R26" i="4"/>
  <c r="S26" i="4" s="1"/>
  <c r="Q26" i="4"/>
  <c r="O26" i="4"/>
  <c r="N26" i="4"/>
  <c r="H26" i="4"/>
  <c r="U25" i="4"/>
  <c r="V25" i="4" s="1"/>
  <c r="T25" i="4"/>
  <c r="R25" i="4"/>
  <c r="Q25" i="4"/>
  <c r="O25" i="4"/>
  <c r="N25" i="4"/>
  <c r="H25" i="4"/>
  <c r="U24" i="4"/>
  <c r="T24" i="4"/>
  <c r="R24" i="4"/>
  <c r="S24" i="4" s="1"/>
  <c r="Q24" i="4"/>
  <c r="O24" i="4"/>
  <c r="P24" i="4" s="1"/>
  <c r="N24" i="4"/>
  <c r="H24" i="4"/>
  <c r="U22" i="4"/>
  <c r="V22" i="4" s="1"/>
  <c r="T22" i="4"/>
  <c r="R22" i="4"/>
  <c r="Q22" i="4"/>
  <c r="O22" i="4"/>
  <c r="N22" i="4"/>
  <c r="L22" i="4"/>
  <c r="K22" i="4"/>
  <c r="H22" i="4"/>
  <c r="U20" i="4"/>
  <c r="T20" i="4"/>
  <c r="R20" i="4"/>
  <c r="Q20" i="4"/>
  <c r="O20" i="4"/>
  <c r="N20" i="4"/>
  <c r="P20" i="4" s="1"/>
  <c r="L20" i="4"/>
  <c r="K20" i="4"/>
  <c r="H20" i="4"/>
  <c r="U19" i="4"/>
  <c r="T19" i="4"/>
  <c r="R19" i="4"/>
  <c r="Q19" i="4"/>
  <c r="O19" i="4"/>
  <c r="N19" i="4"/>
  <c r="L19" i="4"/>
  <c r="K19" i="4"/>
  <c r="H19" i="4"/>
  <c r="U18" i="4"/>
  <c r="T18" i="4"/>
  <c r="R18" i="4"/>
  <c r="Q18" i="4"/>
  <c r="O18" i="4"/>
  <c r="P18" i="4" s="1"/>
  <c r="N18" i="4"/>
  <c r="L18" i="4"/>
  <c r="K18" i="4"/>
  <c r="H18" i="4"/>
  <c r="U17" i="4"/>
  <c r="T17" i="4"/>
  <c r="R17" i="4"/>
  <c r="Q17" i="4"/>
  <c r="O17" i="4"/>
  <c r="N17" i="4"/>
  <c r="L17" i="4"/>
  <c r="K17" i="4"/>
  <c r="H17" i="4"/>
  <c r="U16" i="4"/>
  <c r="T16" i="4"/>
  <c r="R16" i="4"/>
  <c r="Q16" i="4"/>
  <c r="O16" i="4"/>
  <c r="N16" i="4"/>
  <c r="L16" i="4"/>
  <c r="K16" i="4"/>
  <c r="H16" i="4"/>
  <c r="U15" i="4"/>
  <c r="T15" i="4"/>
  <c r="R15" i="4"/>
  <c r="Q15" i="4"/>
  <c r="O15" i="4"/>
  <c r="N15" i="4"/>
  <c r="L15" i="4"/>
  <c r="K15" i="4"/>
  <c r="H15" i="4"/>
  <c r="U13" i="4"/>
  <c r="V13" i="4" s="1"/>
  <c r="T13" i="4"/>
  <c r="R13" i="4"/>
  <c r="Q13" i="4"/>
  <c r="O13" i="4"/>
  <c r="N13" i="4"/>
  <c r="H13" i="4"/>
  <c r="U12" i="4"/>
  <c r="T12" i="4"/>
  <c r="R12" i="4"/>
  <c r="S12" i="4" s="1"/>
  <c r="Q12" i="4"/>
  <c r="O12" i="4"/>
  <c r="N12" i="4"/>
  <c r="H12" i="4"/>
  <c r="U11" i="4"/>
  <c r="T11" i="4"/>
  <c r="R11" i="4"/>
  <c r="S11" i="4" s="1"/>
  <c r="Q11" i="4"/>
  <c r="O11" i="4"/>
  <c r="N11" i="4"/>
  <c r="H11" i="4"/>
  <c r="U10" i="4"/>
  <c r="T10" i="4"/>
  <c r="R10" i="4"/>
  <c r="Q10" i="4"/>
  <c r="O10" i="4"/>
  <c r="N10" i="4"/>
  <c r="H10" i="4"/>
  <c r="U9" i="4"/>
  <c r="T9" i="4"/>
  <c r="R9" i="4"/>
  <c r="Q9" i="4"/>
  <c r="O9" i="4"/>
  <c r="N9" i="4"/>
  <c r="H9" i="4"/>
  <c r="U8" i="4"/>
  <c r="T8" i="4"/>
  <c r="R8" i="4"/>
  <c r="S8" i="4" s="1"/>
  <c r="Q8" i="4"/>
  <c r="O8" i="4"/>
  <c r="N8" i="4"/>
  <c r="L8" i="4"/>
  <c r="I8" i="4"/>
  <c r="H8" i="4"/>
  <c r="F8" i="4"/>
  <c r="E8" i="4"/>
  <c r="U7" i="4"/>
  <c r="T7" i="4"/>
  <c r="R7" i="4"/>
  <c r="Q7" i="4"/>
  <c r="O7" i="4"/>
  <c r="P7" i="4" s="1"/>
  <c r="N7" i="4"/>
  <c r="L7" i="4"/>
  <c r="I7" i="4"/>
  <c r="H7" i="4"/>
  <c r="F7" i="4"/>
  <c r="E7" i="4"/>
  <c r="U6" i="4"/>
  <c r="T6" i="4"/>
  <c r="R6" i="4"/>
  <c r="Q6" i="4"/>
  <c r="S6" i="4" s="1"/>
  <c r="O6" i="4"/>
  <c r="P6" i="4" s="1"/>
  <c r="N6" i="4"/>
  <c r="H6" i="4"/>
  <c r="C48" i="4"/>
  <c r="U47" i="3"/>
  <c r="T47" i="3"/>
  <c r="R47" i="3"/>
  <c r="Q47" i="3"/>
  <c r="O47" i="3"/>
  <c r="N47" i="3"/>
  <c r="C47" i="3"/>
  <c r="U47" i="2"/>
  <c r="T47" i="2"/>
  <c r="R47" i="2"/>
  <c r="Q47" i="2"/>
  <c r="O47" i="2"/>
  <c r="N47" i="2"/>
  <c r="C47" i="2"/>
  <c r="U47" i="1"/>
  <c r="T47" i="1"/>
  <c r="R47" i="1"/>
  <c r="Q47" i="1"/>
  <c r="O47" i="1"/>
  <c r="N47" i="1"/>
  <c r="H47" i="1"/>
  <c r="D53" i="4"/>
  <c r="C43" i="4"/>
  <c r="C39" i="4"/>
  <c r="C21" i="4"/>
  <c r="C14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V6" i="4"/>
  <c r="V57" i="3"/>
  <c r="U57" i="3"/>
  <c r="T57" i="3"/>
  <c r="S57" i="3"/>
  <c r="R57" i="3"/>
  <c r="Q57" i="3"/>
  <c r="P57" i="3"/>
  <c r="O57" i="3"/>
  <c r="N57" i="3"/>
  <c r="M57" i="3"/>
  <c r="L57" i="3"/>
  <c r="G57" i="3"/>
  <c r="F57" i="3"/>
  <c r="E57" i="3"/>
  <c r="X56" i="3"/>
  <c r="W56" i="3"/>
  <c r="J56" i="3"/>
  <c r="X55" i="3"/>
  <c r="W55" i="3"/>
  <c r="J55" i="3"/>
  <c r="W54" i="3"/>
  <c r="W53" i="3"/>
  <c r="D52" i="3"/>
  <c r="X51" i="3"/>
  <c r="V51" i="3"/>
  <c r="S51" i="3"/>
  <c r="P51" i="3"/>
  <c r="J51" i="3"/>
  <c r="X50" i="3"/>
  <c r="V50" i="3"/>
  <c r="S50" i="3"/>
  <c r="P50" i="3"/>
  <c r="W50" i="3"/>
  <c r="J50" i="3"/>
  <c r="G50" i="3"/>
  <c r="W49" i="3"/>
  <c r="V49" i="3"/>
  <c r="S49" i="3"/>
  <c r="P49" i="3"/>
  <c r="J49" i="3"/>
  <c r="G49" i="3"/>
  <c r="W48" i="3"/>
  <c r="V48" i="3"/>
  <c r="S48" i="3"/>
  <c r="P48" i="3"/>
  <c r="M48" i="3"/>
  <c r="G48" i="3"/>
  <c r="V45" i="3"/>
  <c r="S45" i="3"/>
  <c r="P45" i="3"/>
  <c r="V44" i="3"/>
  <c r="S44" i="3"/>
  <c r="P44" i="3"/>
  <c r="V43" i="3"/>
  <c r="S43" i="3"/>
  <c r="P43" i="3"/>
  <c r="P47" i="3" s="1"/>
  <c r="J43" i="3"/>
  <c r="U42" i="3"/>
  <c r="T42" i="3"/>
  <c r="R42" i="3"/>
  <c r="Q42" i="3"/>
  <c r="O42" i="3"/>
  <c r="N42" i="3"/>
  <c r="I42" i="3"/>
  <c r="C42" i="3"/>
  <c r="V41" i="3"/>
  <c r="S41" i="3"/>
  <c r="P41" i="3"/>
  <c r="J41" i="3"/>
  <c r="V40" i="3"/>
  <c r="V42" i="3" s="1"/>
  <c r="S40" i="3"/>
  <c r="P40" i="3"/>
  <c r="J40" i="3"/>
  <c r="V39" i="3"/>
  <c r="S39" i="3"/>
  <c r="P39" i="3"/>
  <c r="G39" i="3"/>
  <c r="U38" i="3"/>
  <c r="T38" i="3"/>
  <c r="R38" i="3"/>
  <c r="Q38" i="3"/>
  <c r="O38" i="3"/>
  <c r="N38" i="3"/>
  <c r="C38" i="3"/>
  <c r="V37" i="3"/>
  <c r="S37" i="3"/>
  <c r="P37" i="3"/>
  <c r="W37" i="3"/>
  <c r="V36" i="3"/>
  <c r="S36" i="3"/>
  <c r="P36" i="3"/>
  <c r="W36" i="3"/>
  <c r="J36" i="3"/>
  <c r="X35" i="3"/>
  <c r="W35" i="3"/>
  <c r="X34" i="3"/>
  <c r="V34" i="3"/>
  <c r="S34" i="3"/>
  <c r="P34" i="3"/>
  <c r="J34" i="3"/>
  <c r="V33" i="3"/>
  <c r="S33" i="3"/>
  <c r="P33" i="3"/>
  <c r="V32" i="3"/>
  <c r="S32" i="3"/>
  <c r="P32" i="3"/>
  <c r="V31" i="3"/>
  <c r="S31" i="3"/>
  <c r="P31" i="3"/>
  <c r="V30" i="3"/>
  <c r="S30" i="3"/>
  <c r="P30" i="3"/>
  <c r="W30" i="3"/>
  <c r="G30" i="3"/>
  <c r="W29" i="3"/>
  <c r="V29" i="3"/>
  <c r="S29" i="3"/>
  <c r="P29" i="3"/>
  <c r="M29" i="3"/>
  <c r="W28" i="3"/>
  <c r="V28" i="3"/>
  <c r="S28" i="3"/>
  <c r="P28" i="3"/>
  <c r="V27" i="3"/>
  <c r="S27" i="3"/>
  <c r="P27" i="3"/>
  <c r="V26" i="3"/>
  <c r="S26" i="3"/>
  <c r="P26" i="3"/>
  <c r="V25" i="3"/>
  <c r="S25" i="3"/>
  <c r="P25" i="3"/>
  <c r="V24" i="3"/>
  <c r="S24" i="3"/>
  <c r="P24" i="3"/>
  <c r="V23" i="3"/>
  <c r="S23" i="3"/>
  <c r="P23" i="3"/>
  <c r="J23" i="3"/>
  <c r="W21" i="3"/>
  <c r="V21" i="3"/>
  <c r="S21" i="3"/>
  <c r="P21" i="3"/>
  <c r="M21" i="3"/>
  <c r="U20" i="3"/>
  <c r="T20" i="3"/>
  <c r="R20" i="3"/>
  <c r="Q20" i="3"/>
  <c r="O20" i="3"/>
  <c r="N20" i="3"/>
  <c r="L20" i="3"/>
  <c r="C20" i="3"/>
  <c r="W19" i="3"/>
  <c r="V19" i="3"/>
  <c r="S19" i="3"/>
  <c r="P19" i="3"/>
  <c r="M19" i="3"/>
  <c r="W18" i="3"/>
  <c r="V18" i="3"/>
  <c r="S18" i="3"/>
  <c r="P18" i="3"/>
  <c r="M18" i="3"/>
  <c r="W17" i="3"/>
  <c r="V17" i="3"/>
  <c r="S17" i="3"/>
  <c r="P17" i="3"/>
  <c r="M17" i="3"/>
  <c r="W16" i="3"/>
  <c r="V16" i="3"/>
  <c r="S16" i="3"/>
  <c r="P16" i="3"/>
  <c r="M16" i="3"/>
  <c r="J16" i="3"/>
  <c r="W15" i="3"/>
  <c r="V15" i="3"/>
  <c r="S15" i="3"/>
  <c r="P15" i="3"/>
  <c r="M15" i="3"/>
  <c r="W14" i="3"/>
  <c r="V14" i="3"/>
  <c r="S14" i="3"/>
  <c r="P14" i="3"/>
  <c r="M14" i="3"/>
  <c r="U13" i="3"/>
  <c r="T13" i="3"/>
  <c r="R13" i="3"/>
  <c r="Q13" i="3"/>
  <c r="Q22" i="3" s="1"/>
  <c r="O13" i="3"/>
  <c r="N13" i="3"/>
  <c r="C13" i="3"/>
  <c r="V12" i="3"/>
  <c r="S12" i="3"/>
  <c r="P12" i="3"/>
  <c r="V11" i="3"/>
  <c r="S11" i="3"/>
  <c r="P11" i="3"/>
  <c r="V10" i="3"/>
  <c r="S10" i="3"/>
  <c r="P10" i="3"/>
  <c r="V9" i="3"/>
  <c r="S9" i="3"/>
  <c r="P9" i="3"/>
  <c r="V8" i="3"/>
  <c r="S8" i="3"/>
  <c r="P8" i="3"/>
  <c r="X7" i="3"/>
  <c r="W7" i="3"/>
  <c r="V7" i="3"/>
  <c r="S7" i="3"/>
  <c r="P7" i="3"/>
  <c r="J7" i="3"/>
  <c r="G7" i="3"/>
  <c r="X6" i="3"/>
  <c r="V6" i="3"/>
  <c r="S6" i="3"/>
  <c r="P6" i="3"/>
  <c r="M6" i="3"/>
  <c r="J6" i="3"/>
  <c r="G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V5" i="3"/>
  <c r="S5" i="3"/>
  <c r="P5" i="3"/>
  <c r="V57" i="2"/>
  <c r="U57" i="2"/>
  <c r="T57" i="2"/>
  <c r="S57" i="2"/>
  <c r="R57" i="2"/>
  <c r="Q57" i="2"/>
  <c r="P57" i="2"/>
  <c r="O57" i="2"/>
  <c r="N57" i="2"/>
  <c r="M57" i="2"/>
  <c r="L57" i="2"/>
  <c r="G57" i="2"/>
  <c r="F57" i="2"/>
  <c r="E57" i="2"/>
  <c r="W56" i="2"/>
  <c r="W55" i="2"/>
  <c r="J55" i="2"/>
  <c r="W54" i="2"/>
  <c r="W53" i="2"/>
  <c r="D52" i="2"/>
  <c r="X51" i="2"/>
  <c r="V51" i="2"/>
  <c r="S51" i="2"/>
  <c r="P51" i="2"/>
  <c r="J51" i="2"/>
  <c r="V50" i="2"/>
  <c r="S50" i="2"/>
  <c r="P50" i="2"/>
  <c r="J50" i="2"/>
  <c r="W49" i="2"/>
  <c r="V49" i="2"/>
  <c r="S49" i="2"/>
  <c r="P49" i="2"/>
  <c r="M49" i="2"/>
  <c r="J49" i="2"/>
  <c r="G49" i="2"/>
  <c r="W48" i="2"/>
  <c r="V48" i="2"/>
  <c r="S48" i="2"/>
  <c r="P48" i="2"/>
  <c r="J48" i="2"/>
  <c r="G48" i="2"/>
  <c r="V45" i="2"/>
  <c r="S45" i="2"/>
  <c r="P45" i="2"/>
  <c r="V44" i="2"/>
  <c r="S44" i="2"/>
  <c r="P44" i="2"/>
  <c r="V43" i="2"/>
  <c r="S43" i="2"/>
  <c r="P43" i="2"/>
  <c r="J43" i="2"/>
  <c r="U42" i="2"/>
  <c r="T42" i="2"/>
  <c r="R42" i="2"/>
  <c r="Q42" i="2"/>
  <c r="O42" i="2"/>
  <c r="N42" i="2"/>
  <c r="I42" i="2"/>
  <c r="C42" i="2"/>
  <c r="V41" i="2"/>
  <c r="S41" i="2"/>
  <c r="P41" i="2"/>
  <c r="J41" i="2"/>
  <c r="X40" i="2"/>
  <c r="V40" i="2"/>
  <c r="V42" i="2" s="1"/>
  <c r="S40" i="2"/>
  <c r="S42" i="2" s="1"/>
  <c r="P40" i="2"/>
  <c r="J40" i="2"/>
  <c r="V39" i="2"/>
  <c r="S39" i="2"/>
  <c r="P39" i="2"/>
  <c r="U38" i="2"/>
  <c r="T38" i="2"/>
  <c r="R38" i="2"/>
  <c r="Q38" i="2"/>
  <c r="O38" i="2"/>
  <c r="N38" i="2"/>
  <c r="C38" i="2"/>
  <c r="V37" i="2"/>
  <c r="S37" i="2"/>
  <c r="P37" i="2"/>
  <c r="W37" i="2"/>
  <c r="J37" i="2"/>
  <c r="W36" i="2"/>
  <c r="V36" i="2"/>
  <c r="S36" i="2"/>
  <c r="P36" i="2"/>
  <c r="G36" i="2"/>
  <c r="X35" i="2"/>
  <c r="W35" i="2"/>
  <c r="V34" i="2"/>
  <c r="S34" i="2"/>
  <c r="P34" i="2"/>
  <c r="J34" i="2"/>
  <c r="V33" i="2"/>
  <c r="S33" i="2"/>
  <c r="P33" i="2"/>
  <c r="J33" i="2"/>
  <c r="V32" i="2"/>
  <c r="S32" i="2"/>
  <c r="P32" i="2"/>
  <c r="V31" i="2"/>
  <c r="S31" i="2"/>
  <c r="P31" i="2"/>
  <c r="V30" i="2"/>
  <c r="S30" i="2"/>
  <c r="P30" i="2"/>
  <c r="W30" i="2"/>
  <c r="G30" i="2"/>
  <c r="W29" i="2"/>
  <c r="V29" i="2"/>
  <c r="S29" i="2"/>
  <c r="P29" i="2"/>
  <c r="W28" i="2"/>
  <c r="V28" i="2"/>
  <c r="S28" i="2"/>
  <c r="P28" i="2"/>
  <c r="M28" i="2"/>
  <c r="J28" i="2"/>
  <c r="V27" i="2"/>
  <c r="S27" i="2"/>
  <c r="P27" i="2"/>
  <c r="V26" i="2"/>
  <c r="S26" i="2"/>
  <c r="P26" i="2"/>
  <c r="V25" i="2"/>
  <c r="S25" i="2"/>
  <c r="P25" i="2"/>
  <c r="X24" i="2"/>
  <c r="V24" i="2"/>
  <c r="S24" i="2"/>
  <c r="P24" i="2"/>
  <c r="J24" i="2"/>
  <c r="V23" i="2"/>
  <c r="S23" i="2"/>
  <c r="P23" i="2"/>
  <c r="J23" i="2"/>
  <c r="W21" i="2"/>
  <c r="V21" i="2"/>
  <c r="S21" i="2"/>
  <c r="P21" i="2"/>
  <c r="M21" i="2"/>
  <c r="V20" i="2"/>
  <c r="U20" i="2"/>
  <c r="T20" i="2"/>
  <c r="R20" i="2"/>
  <c r="Q20" i="2"/>
  <c r="O20" i="2"/>
  <c r="N20" i="2"/>
  <c r="L20" i="2"/>
  <c r="C20" i="2"/>
  <c r="X19" i="2"/>
  <c r="W19" i="2"/>
  <c r="V19" i="2"/>
  <c r="S19" i="2"/>
  <c r="P19" i="2"/>
  <c r="M19" i="2"/>
  <c r="J19" i="2"/>
  <c r="W18" i="2"/>
  <c r="V18" i="2"/>
  <c r="S18" i="2"/>
  <c r="P18" i="2"/>
  <c r="M18" i="2"/>
  <c r="W17" i="2"/>
  <c r="V17" i="2"/>
  <c r="S17" i="2"/>
  <c r="P17" i="2"/>
  <c r="M17" i="2"/>
  <c r="W16" i="2"/>
  <c r="V16" i="2"/>
  <c r="S16" i="2"/>
  <c r="P16" i="2"/>
  <c r="M16" i="2"/>
  <c r="X15" i="2"/>
  <c r="W15" i="2"/>
  <c r="V15" i="2"/>
  <c r="S15" i="2"/>
  <c r="P15" i="2"/>
  <c r="M15" i="2"/>
  <c r="J15" i="2"/>
  <c r="W14" i="2"/>
  <c r="V14" i="2"/>
  <c r="S14" i="2"/>
  <c r="P14" i="2"/>
  <c r="M14" i="2"/>
  <c r="U13" i="2"/>
  <c r="U22" i="2" s="1"/>
  <c r="T13" i="2"/>
  <c r="R13" i="2"/>
  <c r="Q13" i="2"/>
  <c r="Q22" i="2" s="1"/>
  <c r="O13" i="2"/>
  <c r="N13" i="2"/>
  <c r="C13" i="2"/>
  <c r="V12" i="2"/>
  <c r="S12" i="2"/>
  <c r="P12" i="2"/>
  <c r="V11" i="2"/>
  <c r="S11" i="2"/>
  <c r="P11" i="2"/>
  <c r="V10" i="2"/>
  <c r="S10" i="2"/>
  <c r="P10" i="2"/>
  <c r="J10" i="2"/>
  <c r="V9" i="2"/>
  <c r="S9" i="2"/>
  <c r="P9" i="2"/>
  <c r="V8" i="2"/>
  <c r="S8" i="2"/>
  <c r="P8" i="2"/>
  <c r="G8" i="2"/>
  <c r="X7" i="2"/>
  <c r="W7" i="2"/>
  <c r="V7" i="2"/>
  <c r="S7" i="2"/>
  <c r="P7" i="2"/>
  <c r="M7" i="2"/>
  <c r="J7" i="2"/>
  <c r="G7" i="2"/>
  <c r="X6" i="2"/>
  <c r="V6" i="2"/>
  <c r="S6" i="2"/>
  <c r="P6" i="2"/>
  <c r="J6" i="2"/>
  <c r="G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V5" i="2"/>
  <c r="S5" i="2"/>
  <c r="P5" i="2"/>
  <c r="J5" i="2"/>
  <c r="D52" i="1"/>
  <c r="C47" i="1"/>
  <c r="S15" i="4" l="1"/>
  <c r="S19" i="4"/>
  <c r="S28" i="4"/>
  <c r="V32" i="4"/>
  <c r="S41" i="4"/>
  <c r="L21" i="4"/>
  <c r="O58" i="4"/>
  <c r="P22" i="4"/>
  <c r="T43" i="4"/>
  <c r="P59" i="4"/>
  <c r="J42" i="4"/>
  <c r="N58" i="4"/>
  <c r="V13" i="3"/>
  <c r="S20" i="3"/>
  <c r="S22" i="3" s="1"/>
  <c r="S52" i="3" s="1"/>
  <c r="S59" i="3" s="1"/>
  <c r="S47" i="3"/>
  <c r="U43" i="4"/>
  <c r="P10" i="4"/>
  <c r="S16" i="4"/>
  <c r="V26" i="4"/>
  <c r="S31" i="4"/>
  <c r="P46" i="4"/>
  <c r="N48" i="4"/>
  <c r="P49" i="4"/>
  <c r="S50" i="4"/>
  <c r="G56" i="4"/>
  <c r="S13" i="4"/>
  <c r="V30" i="4"/>
  <c r="V33" i="4"/>
  <c r="P36" i="4"/>
  <c r="G54" i="4"/>
  <c r="V20" i="3"/>
  <c r="N22" i="3"/>
  <c r="N52" i="3" s="1"/>
  <c r="N59" i="3" s="1"/>
  <c r="S9" i="4"/>
  <c r="Q14" i="4"/>
  <c r="P11" i="4"/>
  <c r="P17" i="4"/>
  <c r="S20" i="4"/>
  <c r="Q39" i="4"/>
  <c r="P30" i="4"/>
  <c r="P33" i="4"/>
  <c r="S35" i="4"/>
  <c r="H43" i="4"/>
  <c r="O43" i="4"/>
  <c r="S45" i="4"/>
  <c r="S52" i="4"/>
  <c r="S54" i="4"/>
  <c r="G57" i="4"/>
  <c r="K8" i="4"/>
  <c r="M8" i="4" s="1"/>
  <c r="V47" i="4"/>
  <c r="V51" i="4"/>
  <c r="P54" i="4"/>
  <c r="S47" i="2"/>
  <c r="R21" i="4"/>
  <c r="F58" i="4"/>
  <c r="V7" i="4"/>
  <c r="V8" i="4"/>
  <c r="V16" i="4"/>
  <c r="S33" i="4"/>
  <c r="I43" i="4"/>
  <c r="Q43" i="4"/>
  <c r="V50" i="4"/>
  <c r="P9" i="4"/>
  <c r="V15" i="4"/>
  <c r="G36" i="4"/>
  <c r="P56" i="4"/>
  <c r="N21" i="4"/>
  <c r="N23" i="4" s="1"/>
  <c r="J51" i="4"/>
  <c r="T52" i="2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O14" i="4"/>
  <c r="P42" i="3"/>
  <c r="V20" i="4"/>
  <c r="N22" i="2"/>
  <c r="N52" i="2" s="1"/>
  <c r="N59" i="2" s="1"/>
  <c r="S25" i="4"/>
  <c r="S32" i="4"/>
  <c r="S13" i="2"/>
  <c r="P20" i="2"/>
  <c r="O22" i="2"/>
  <c r="O52" i="2" s="1"/>
  <c r="P38" i="2"/>
  <c r="P38" i="3"/>
  <c r="V13" i="2"/>
  <c r="V22" i="2" s="1"/>
  <c r="S20" i="2"/>
  <c r="S22" i="2" s="1"/>
  <c r="S52" i="2" s="1"/>
  <c r="S59" i="2" s="1"/>
  <c r="S38" i="2"/>
  <c r="U22" i="3"/>
  <c r="S38" i="3"/>
  <c r="S42" i="3"/>
  <c r="C23" i="4"/>
  <c r="C53" i="4" s="1"/>
  <c r="R22" i="2"/>
  <c r="R52" i="2" s="1"/>
  <c r="R59" i="2" s="1"/>
  <c r="V38" i="2"/>
  <c r="P13" i="3"/>
  <c r="R22" i="3"/>
  <c r="R52" i="3" s="1"/>
  <c r="R59" i="3" s="1"/>
  <c r="V38" i="3"/>
  <c r="C22" i="2"/>
  <c r="C52" i="2" s="1"/>
  <c r="T22" i="2"/>
  <c r="P42" i="2"/>
  <c r="P47" i="2"/>
  <c r="S13" i="3"/>
  <c r="O22" i="3"/>
  <c r="O52" i="3" s="1"/>
  <c r="O59" i="3" s="1"/>
  <c r="P20" i="3"/>
  <c r="P22" i="3" s="1"/>
  <c r="P52" i="3" s="1"/>
  <c r="P59" i="3" s="1"/>
  <c r="C22" i="3"/>
  <c r="C52" i="3" s="1"/>
  <c r="T22" i="3"/>
  <c r="T52" i="3" s="1"/>
  <c r="T59" i="3" s="1"/>
  <c r="Q58" i="4"/>
  <c r="Q52" i="2"/>
  <c r="Q59" i="2" s="1"/>
  <c r="X59" i="4"/>
  <c r="V59" i="4"/>
  <c r="V9" i="4"/>
  <c r="M16" i="4"/>
  <c r="M19" i="4"/>
  <c r="S30" i="4"/>
  <c r="V41" i="4"/>
  <c r="V43" i="4" s="1"/>
  <c r="S7" i="4"/>
  <c r="S18" i="4"/>
  <c r="V19" i="4"/>
  <c r="P28" i="4"/>
  <c r="S37" i="4"/>
  <c r="P13" i="4"/>
  <c r="N43" i="4"/>
  <c r="M57" i="4"/>
  <c r="V47" i="2"/>
  <c r="V47" i="3"/>
  <c r="S27" i="4"/>
  <c r="P31" i="4"/>
  <c r="P38" i="4"/>
  <c r="S40" i="4"/>
  <c r="P41" i="4"/>
  <c r="R43" i="4"/>
  <c r="S10" i="4"/>
  <c r="V12" i="4"/>
  <c r="P16" i="4"/>
  <c r="Q21" i="4"/>
  <c r="S22" i="4"/>
  <c r="V24" i="4"/>
  <c r="P26" i="4"/>
  <c r="G59" i="4"/>
  <c r="N14" i="4"/>
  <c r="P12" i="4"/>
  <c r="O21" i="4"/>
  <c r="M17" i="4"/>
  <c r="S17" i="4"/>
  <c r="P19" i="4"/>
  <c r="S34" i="4"/>
  <c r="V35" i="4"/>
  <c r="V37" i="4"/>
  <c r="S49" i="4"/>
  <c r="P51" i="4"/>
  <c r="E58" i="4"/>
  <c r="R58" i="4"/>
  <c r="J59" i="4"/>
  <c r="K7" i="4"/>
  <c r="M7" i="4" s="1"/>
  <c r="J20" i="4"/>
  <c r="J31" i="2"/>
  <c r="J28" i="3"/>
  <c r="J14" i="3"/>
  <c r="G25" i="3"/>
  <c r="X12" i="3"/>
  <c r="X24" i="3"/>
  <c r="X28" i="3"/>
  <c r="X32" i="3"/>
  <c r="Y32" i="3" s="1"/>
  <c r="X5" i="2"/>
  <c r="X23" i="3"/>
  <c r="G27" i="3"/>
  <c r="X43" i="3"/>
  <c r="X10" i="3"/>
  <c r="Y10" i="3" s="1"/>
  <c r="I28" i="4"/>
  <c r="J28" i="4" s="1"/>
  <c r="I46" i="4"/>
  <c r="J53" i="2"/>
  <c r="I47" i="3"/>
  <c r="G40" i="3"/>
  <c r="G42" i="3" s="1"/>
  <c r="I25" i="4"/>
  <c r="J25" i="4" s="1"/>
  <c r="L25" i="4"/>
  <c r="X46" i="1"/>
  <c r="I56" i="4"/>
  <c r="J56" i="4" s="1"/>
  <c r="X5" i="3"/>
  <c r="X11" i="3"/>
  <c r="F19" i="4"/>
  <c r="I17" i="4"/>
  <c r="J17" i="4" s="1"/>
  <c r="F32" i="4"/>
  <c r="X44" i="3"/>
  <c r="X18" i="3"/>
  <c r="Y18" i="3" s="1"/>
  <c r="M28" i="3"/>
  <c r="J48" i="3"/>
  <c r="X17" i="2"/>
  <c r="Y17" i="2" s="1"/>
  <c r="J45" i="3"/>
  <c r="G5" i="3"/>
  <c r="I22" i="4"/>
  <c r="J22" i="4" s="1"/>
  <c r="F38" i="4"/>
  <c r="G38" i="4" s="1"/>
  <c r="X37" i="3"/>
  <c r="Y37" i="3" s="1"/>
  <c r="J11" i="3"/>
  <c r="K51" i="2"/>
  <c r="W51" i="2" s="1"/>
  <c r="G21" i="3"/>
  <c r="I30" i="4"/>
  <c r="J30" i="4" s="1"/>
  <c r="L26" i="4"/>
  <c r="X26" i="4" s="1"/>
  <c r="L30" i="4"/>
  <c r="L34" i="4"/>
  <c r="L41" i="4"/>
  <c r="X41" i="4" s="1"/>
  <c r="F47" i="4"/>
  <c r="F46" i="4"/>
  <c r="F50" i="4"/>
  <c r="G50" i="4" s="1"/>
  <c r="I54" i="4"/>
  <c r="X54" i="4" s="1"/>
  <c r="AB54" i="4" s="1"/>
  <c r="F6" i="4"/>
  <c r="F12" i="4"/>
  <c r="L12" i="4"/>
  <c r="X12" i="4" s="1"/>
  <c r="F17" i="4"/>
  <c r="F24" i="4"/>
  <c r="F26" i="4"/>
  <c r="F30" i="4"/>
  <c r="G30" i="4" s="1"/>
  <c r="F34" i="4"/>
  <c r="L38" i="2"/>
  <c r="L38" i="4"/>
  <c r="M38" i="4" s="1"/>
  <c r="F41" i="4"/>
  <c r="F43" i="4" s="1"/>
  <c r="F47" i="2"/>
  <c r="L45" i="4"/>
  <c r="L51" i="4"/>
  <c r="X51" i="4" s="1"/>
  <c r="I57" i="4"/>
  <c r="X57" i="4" s="1"/>
  <c r="AB57" i="4" s="1"/>
  <c r="F11" i="4"/>
  <c r="I13" i="3"/>
  <c r="F20" i="4"/>
  <c r="I20" i="3"/>
  <c r="L42" i="3"/>
  <c r="F47" i="3"/>
  <c r="L47" i="3"/>
  <c r="X8" i="2"/>
  <c r="X12" i="2"/>
  <c r="M29" i="2"/>
  <c r="X53" i="3"/>
  <c r="X55" i="2"/>
  <c r="Y55" i="2" s="1"/>
  <c r="J5" i="3"/>
  <c r="X16" i="3"/>
  <c r="Y16" i="3" s="1"/>
  <c r="F37" i="4"/>
  <c r="G37" i="4" s="1"/>
  <c r="K40" i="3"/>
  <c r="W40" i="3" s="1"/>
  <c r="Y40" i="3" s="1"/>
  <c r="G18" i="3"/>
  <c r="G31" i="3"/>
  <c r="G44" i="3"/>
  <c r="F22" i="4"/>
  <c r="L47" i="1"/>
  <c r="F51" i="4"/>
  <c r="X25" i="2"/>
  <c r="L42" i="2"/>
  <c r="X52" i="4"/>
  <c r="I33" i="4"/>
  <c r="J33" i="4" s="1"/>
  <c r="I38" i="2"/>
  <c r="G37" i="3"/>
  <c r="L11" i="4"/>
  <c r="X11" i="4" s="1"/>
  <c r="I37" i="4"/>
  <c r="J37" i="4" s="1"/>
  <c r="X23" i="2"/>
  <c r="X28" i="2"/>
  <c r="Y28" i="2" s="1"/>
  <c r="X43" i="2"/>
  <c r="X50" i="2"/>
  <c r="X17" i="3"/>
  <c r="Y17" i="3" s="1"/>
  <c r="G19" i="3"/>
  <c r="J14" i="2"/>
  <c r="G23" i="2"/>
  <c r="X36" i="2"/>
  <c r="Y36" i="2" s="1"/>
  <c r="X44" i="2"/>
  <c r="L47" i="2"/>
  <c r="L6" i="4"/>
  <c r="I9" i="4"/>
  <c r="J9" i="4" s="1"/>
  <c r="I13" i="4"/>
  <c r="J13" i="4" s="1"/>
  <c r="I18" i="4"/>
  <c r="X18" i="4" s="1"/>
  <c r="F25" i="4"/>
  <c r="F29" i="4"/>
  <c r="G29" i="4" s="1"/>
  <c r="I6" i="4"/>
  <c r="J6" i="4" s="1"/>
  <c r="F20" i="2"/>
  <c r="X32" i="2"/>
  <c r="L35" i="4"/>
  <c r="X35" i="4" s="1"/>
  <c r="I40" i="4"/>
  <c r="J40" i="4" s="1"/>
  <c r="F13" i="3"/>
  <c r="X8" i="3"/>
  <c r="I20" i="2"/>
  <c r="G29" i="2"/>
  <c r="I34" i="4"/>
  <c r="J34" i="4" s="1"/>
  <c r="F16" i="4"/>
  <c r="F33" i="4"/>
  <c r="I32" i="4"/>
  <c r="J32" i="4" s="1"/>
  <c r="I38" i="4"/>
  <c r="L28" i="4"/>
  <c r="L32" i="4"/>
  <c r="L37" i="4"/>
  <c r="L40" i="4"/>
  <c r="L50" i="4"/>
  <c r="X50" i="4" s="1"/>
  <c r="I55" i="4"/>
  <c r="X55" i="4" s="1"/>
  <c r="AB55" i="4" s="1"/>
  <c r="X11" i="2"/>
  <c r="X16" i="2"/>
  <c r="Y16" i="2" s="1"/>
  <c r="J18" i="2"/>
  <c r="J21" i="2"/>
  <c r="X34" i="2"/>
  <c r="J39" i="2"/>
  <c r="X39" i="2"/>
  <c r="F42" i="2"/>
  <c r="J45" i="2"/>
  <c r="J47" i="2" s="1"/>
  <c r="X45" i="2"/>
  <c r="J54" i="2"/>
  <c r="J8" i="3"/>
  <c r="J15" i="3"/>
  <c r="J19" i="3"/>
  <c r="F20" i="3"/>
  <c r="X29" i="3"/>
  <c r="Y29" i="3" s="1"/>
  <c r="J33" i="3"/>
  <c r="X49" i="3"/>
  <c r="Y49" i="3" s="1"/>
  <c r="F47" i="1"/>
  <c r="F15" i="4"/>
  <c r="L29" i="4"/>
  <c r="M29" i="4" s="1"/>
  <c r="L33" i="4"/>
  <c r="L44" i="4"/>
  <c r="X44" i="4" s="1"/>
  <c r="L47" i="4"/>
  <c r="X47" i="4" s="1"/>
  <c r="L49" i="4"/>
  <c r="M49" i="4" s="1"/>
  <c r="G8" i="3"/>
  <c r="G17" i="3"/>
  <c r="Y15" i="3"/>
  <c r="J25" i="2"/>
  <c r="J27" i="2"/>
  <c r="X27" i="2"/>
  <c r="J56" i="2"/>
  <c r="X21" i="3"/>
  <c r="Y21" i="3" s="1"/>
  <c r="J25" i="3"/>
  <c r="J31" i="3"/>
  <c r="X31" i="3"/>
  <c r="X36" i="3"/>
  <c r="Y36" i="3" s="1"/>
  <c r="X39" i="3"/>
  <c r="X54" i="3"/>
  <c r="Y54" i="3" s="1"/>
  <c r="I47" i="2"/>
  <c r="I15" i="4"/>
  <c r="J15" i="4" s="1"/>
  <c r="G14" i="2"/>
  <c r="G18" i="2"/>
  <c r="M48" i="2"/>
  <c r="J17" i="3"/>
  <c r="X27" i="3"/>
  <c r="Y27" i="3" s="1"/>
  <c r="J37" i="3"/>
  <c r="J54" i="3"/>
  <c r="J57" i="3" s="1"/>
  <c r="I57" i="3"/>
  <c r="I47" i="1"/>
  <c r="I19" i="4"/>
  <c r="J19" i="4" s="1"/>
  <c r="L42" i="4"/>
  <c r="F44" i="4"/>
  <c r="G5" i="2"/>
  <c r="X37" i="2"/>
  <c r="Y37" i="2" s="1"/>
  <c r="X56" i="2"/>
  <c r="Y56" i="2" s="1"/>
  <c r="I57" i="2"/>
  <c r="J12" i="3"/>
  <c r="J21" i="3"/>
  <c r="X41" i="3"/>
  <c r="X42" i="3" s="1"/>
  <c r="G46" i="1"/>
  <c r="G10" i="3"/>
  <c r="G15" i="3"/>
  <c r="G45" i="3"/>
  <c r="Y19" i="2"/>
  <c r="L13" i="3"/>
  <c r="L22" i="3" s="1"/>
  <c r="Y14" i="3"/>
  <c r="I13" i="2"/>
  <c r="F13" i="2"/>
  <c r="L13" i="2"/>
  <c r="L22" i="2" s="1"/>
  <c r="G46" i="2"/>
  <c r="G49" i="4"/>
  <c r="L38" i="3"/>
  <c r="X30" i="3"/>
  <c r="Y30" i="3" s="1"/>
  <c r="I38" i="3"/>
  <c r="J26" i="3"/>
  <c r="X26" i="3"/>
  <c r="J30" i="3"/>
  <c r="Y28" i="3"/>
  <c r="I31" i="4"/>
  <c r="J31" i="4" s="1"/>
  <c r="H52" i="3"/>
  <c r="F38" i="3"/>
  <c r="G26" i="3"/>
  <c r="X36" i="4"/>
  <c r="Y19" i="3"/>
  <c r="G14" i="3"/>
  <c r="X9" i="3"/>
  <c r="J9" i="3"/>
  <c r="Y54" i="2"/>
  <c r="Y49" i="2"/>
  <c r="X42" i="2"/>
  <c r="F38" i="2"/>
  <c r="X26" i="2"/>
  <c r="L27" i="4"/>
  <c r="L31" i="4"/>
  <c r="J26" i="2"/>
  <c r="Y29" i="2"/>
  <c r="X30" i="2"/>
  <c r="Y30" i="2" s="1"/>
  <c r="I27" i="4"/>
  <c r="J27" i="4" s="1"/>
  <c r="F27" i="4"/>
  <c r="F31" i="4"/>
  <c r="G31" i="4" s="1"/>
  <c r="X20" i="4"/>
  <c r="Y15" i="2"/>
  <c r="L10" i="4"/>
  <c r="J9" i="2"/>
  <c r="J13" i="2" s="1"/>
  <c r="X9" i="2"/>
  <c r="I10" i="4"/>
  <c r="Y7" i="2"/>
  <c r="F10" i="4"/>
  <c r="J45" i="4"/>
  <c r="J29" i="4"/>
  <c r="J26" i="4"/>
  <c r="X24" i="4"/>
  <c r="X16" i="4"/>
  <c r="J16" i="4"/>
  <c r="X8" i="4"/>
  <c r="J8" i="4"/>
  <c r="G7" i="4"/>
  <c r="G8" i="4"/>
  <c r="G31" i="2"/>
  <c r="G39" i="2"/>
  <c r="K45" i="3"/>
  <c r="W45" i="3" s="1"/>
  <c r="Y45" i="3" s="1"/>
  <c r="G44" i="2"/>
  <c r="G32" i="3"/>
  <c r="G27" i="2"/>
  <c r="K23" i="2"/>
  <c r="W23" i="2" s="1"/>
  <c r="K34" i="2"/>
  <c r="W34" i="2" s="1"/>
  <c r="Y34" i="2" s="1"/>
  <c r="K50" i="2"/>
  <c r="K51" i="4" s="1"/>
  <c r="W31" i="2"/>
  <c r="Y31" i="2" s="1"/>
  <c r="W44" i="2"/>
  <c r="K8" i="2"/>
  <c r="M8" i="2" s="1"/>
  <c r="K12" i="2"/>
  <c r="G34" i="2"/>
  <c r="G43" i="2"/>
  <c r="G50" i="2"/>
  <c r="W24" i="2"/>
  <c r="Y24" i="2" s="1"/>
  <c r="K10" i="2"/>
  <c r="W10" i="2" s="1"/>
  <c r="Y10" i="2" s="1"/>
  <c r="G15" i="2"/>
  <c r="G19" i="2"/>
  <c r="K32" i="2"/>
  <c r="W32" i="2" s="1"/>
  <c r="K40" i="2"/>
  <c r="M40" i="2" s="1"/>
  <c r="K45" i="2"/>
  <c r="M45" i="2" s="1"/>
  <c r="E20" i="3"/>
  <c r="G17" i="2"/>
  <c r="K27" i="2"/>
  <c r="K28" i="4" s="1"/>
  <c r="W28" i="4" s="1"/>
  <c r="K43" i="2"/>
  <c r="M43" i="2" s="1"/>
  <c r="G11" i="2"/>
  <c r="K26" i="2"/>
  <c r="M26" i="2" s="1"/>
  <c r="K33" i="2"/>
  <c r="M33" i="2" s="1"/>
  <c r="G41" i="2"/>
  <c r="K46" i="2"/>
  <c r="K44" i="1"/>
  <c r="K9" i="1"/>
  <c r="K39" i="1"/>
  <c r="W39" i="1" s="1"/>
  <c r="G10" i="2"/>
  <c r="G40" i="2"/>
  <c r="G45" i="2"/>
  <c r="K5" i="3"/>
  <c r="K41" i="3"/>
  <c r="K25" i="1"/>
  <c r="W25" i="1" s="1"/>
  <c r="K32" i="1"/>
  <c r="K33" i="1"/>
  <c r="E19" i="4"/>
  <c r="K31" i="1"/>
  <c r="W31" i="1" s="1"/>
  <c r="K10" i="1"/>
  <c r="M44" i="2"/>
  <c r="M10" i="3"/>
  <c r="K12" i="1"/>
  <c r="M12" i="1" s="1"/>
  <c r="W39" i="2"/>
  <c r="M39" i="2"/>
  <c r="G33" i="3"/>
  <c r="K33" i="3"/>
  <c r="W33" i="3" s="1"/>
  <c r="Y33" i="3" s="1"/>
  <c r="K25" i="2"/>
  <c r="M25" i="2" s="1"/>
  <c r="G25" i="2"/>
  <c r="E42" i="3"/>
  <c r="K26" i="3"/>
  <c r="G11" i="3"/>
  <c r="K11" i="3"/>
  <c r="G32" i="2"/>
  <c r="G16" i="3"/>
  <c r="E16" i="4"/>
  <c r="E20" i="4"/>
  <c r="E20" i="2"/>
  <c r="E22" i="4"/>
  <c r="E33" i="4"/>
  <c r="E51" i="4"/>
  <c r="E15" i="4"/>
  <c r="K5" i="2"/>
  <c r="W5" i="2" s="1"/>
  <c r="Y5" i="2" s="1"/>
  <c r="K11" i="2"/>
  <c r="M11" i="2" s="1"/>
  <c r="K8" i="3"/>
  <c r="W8" i="3" s="1"/>
  <c r="E11" i="4"/>
  <c r="E47" i="1"/>
  <c r="E46" i="4"/>
  <c r="E42" i="2"/>
  <c r="K41" i="2"/>
  <c r="K43" i="3"/>
  <c r="E47" i="3"/>
  <c r="G43" i="3"/>
  <c r="G16" i="2"/>
  <c r="G21" i="2"/>
  <c r="E41" i="4"/>
  <c r="K40" i="1"/>
  <c r="W40" i="1" s="1"/>
  <c r="K12" i="3"/>
  <c r="G12" i="3"/>
  <c r="G23" i="3"/>
  <c r="K23" i="3"/>
  <c r="W23" i="3" s="1"/>
  <c r="K34" i="3"/>
  <c r="W34" i="3" s="1"/>
  <c r="Y34" i="3" s="1"/>
  <c r="G34" i="3"/>
  <c r="E52" i="4"/>
  <c r="G52" i="4" s="1"/>
  <c r="G51" i="3"/>
  <c r="K51" i="3"/>
  <c r="M51" i="3" s="1"/>
  <c r="G26" i="2"/>
  <c r="G33" i="2"/>
  <c r="E12" i="4"/>
  <c r="E17" i="4"/>
  <c r="E18" i="4"/>
  <c r="G18" i="4" s="1"/>
  <c r="E24" i="4"/>
  <c r="E28" i="4"/>
  <c r="G28" i="4" s="1"/>
  <c r="E35" i="4"/>
  <c r="G35" i="4" s="1"/>
  <c r="K26" i="1"/>
  <c r="E27" i="4"/>
  <c r="K41" i="1"/>
  <c r="E42" i="4"/>
  <c r="E47" i="4"/>
  <c r="K46" i="1"/>
  <c r="E44" i="4"/>
  <c r="E47" i="2"/>
  <c r="K31" i="3"/>
  <c r="E32" i="4"/>
  <c r="G32" i="4" s="1"/>
  <c r="K39" i="3"/>
  <c r="E40" i="4"/>
  <c r="G40" i="4" s="1"/>
  <c r="K44" i="3"/>
  <c r="W44" i="3" s="1"/>
  <c r="Y44" i="3" s="1"/>
  <c r="E45" i="4"/>
  <c r="G45" i="4" s="1"/>
  <c r="E34" i="4"/>
  <c r="E13" i="2"/>
  <c r="E38" i="3"/>
  <c r="K24" i="3"/>
  <c r="G24" i="3"/>
  <c r="E26" i="4"/>
  <c r="G26" i="4" s="1"/>
  <c r="M9" i="3"/>
  <c r="W9" i="3"/>
  <c r="E13" i="3"/>
  <c r="G9" i="3"/>
  <c r="E9" i="4"/>
  <c r="G9" i="4" s="1"/>
  <c r="E38" i="2"/>
  <c r="G24" i="2"/>
  <c r="E25" i="4"/>
  <c r="G25" i="4" s="1"/>
  <c r="M24" i="2"/>
  <c r="E10" i="4"/>
  <c r="G9" i="2"/>
  <c r="K9" i="2"/>
  <c r="M6" i="2"/>
  <c r="W6" i="2"/>
  <c r="Y6" i="2" s="1"/>
  <c r="K24" i="1"/>
  <c r="K11" i="1"/>
  <c r="W11" i="1" s="1"/>
  <c r="E6" i="4"/>
  <c r="E13" i="4"/>
  <c r="G13" i="4" s="1"/>
  <c r="H59" i="3"/>
  <c r="J47" i="3"/>
  <c r="W36" i="4"/>
  <c r="J24" i="4"/>
  <c r="H58" i="4"/>
  <c r="J42" i="3"/>
  <c r="J50" i="4"/>
  <c r="H52" i="2"/>
  <c r="H59" i="2" s="1"/>
  <c r="W29" i="4"/>
  <c r="W37" i="4"/>
  <c r="J41" i="4"/>
  <c r="J49" i="4"/>
  <c r="J42" i="2"/>
  <c r="W56" i="4"/>
  <c r="AA56" i="4" s="1"/>
  <c r="W57" i="4"/>
  <c r="AA57" i="4" s="1"/>
  <c r="J46" i="4"/>
  <c r="J47" i="4"/>
  <c r="J35" i="4"/>
  <c r="H39" i="4"/>
  <c r="H21" i="4"/>
  <c r="J11" i="4"/>
  <c r="W16" i="4"/>
  <c r="H14" i="4"/>
  <c r="J7" i="4"/>
  <c r="J12" i="4"/>
  <c r="M20" i="4"/>
  <c r="K21" i="4"/>
  <c r="W20" i="4"/>
  <c r="K58" i="4"/>
  <c r="W59" i="4"/>
  <c r="M20" i="3"/>
  <c r="M20" i="2"/>
  <c r="M22" i="4"/>
  <c r="W18" i="4"/>
  <c r="W55" i="4"/>
  <c r="AA55" i="4" s="1"/>
  <c r="M51" i="2"/>
  <c r="W57" i="2"/>
  <c r="M15" i="4"/>
  <c r="W17" i="4"/>
  <c r="W54" i="4"/>
  <c r="AA54" i="4" s="1"/>
  <c r="M56" i="4"/>
  <c r="M31" i="2"/>
  <c r="Y48" i="2"/>
  <c r="W22" i="4"/>
  <c r="M36" i="4"/>
  <c r="M59" i="4"/>
  <c r="W50" i="4"/>
  <c r="W49" i="4"/>
  <c r="M46" i="3"/>
  <c r="W46" i="3"/>
  <c r="Y46" i="3" s="1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I48" i="4"/>
  <c r="W46" i="2"/>
  <c r="Q48" i="4"/>
  <c r="S47" i="4"/>
  <c r="P47" i="4"/>
  <c r="W38" i="4"/>
  <c r="W31" i="4"/>
  <c r="W30" i="4"/>
  <c r="L58" i="4"/>
  <c r="T58" i="4"/>
  <c r="V54" i="4"/>
  <c r="V58" i="4" s="1"/>
  <c r="M55" i="4"/>
  <c r="S57" i="4"/>
  <c r="S58" i="4" s="1"/>
  <c r="U58" i="4"/>
  <c r="P57" i="4"/>
  <c r="V49" i="4"/>
  <c r="O48" i="4"/>
  <c r="J44" i="4"/>
  <c r="V44" i="4"/>
  <c r="X46" i="4"/>
  <c r="X45" i="4"/>
  <c r="H48" i="4"/>
  <c r="T48" i="4"/>
  <c r="S44" i="4"/>
  <c r="V45" i="4"/>
  <c r="U48" i="4"/>
  <c r="S42" i="4"/>
  <c r="S43" i="4" s="1"/>
  <c r="V40" i="4"/>
  <c r="P42" i="4"/>
  <c r="O39" i="4"/>
  <c r="N39" i="4"/>
  <c r="P35" i="4"/>
  <c r="R39" i="4"/>
  <c r="P25" i="4"/>
  <c r="V27" i="4"/>
  <c r="V31" i="4"/>
  <c r="T39" i="4"/>
  <c r="U39" i="4"/>
  <c r="T21" i="4"/>
  <c r="P15" i="4"/>
  <c r="V17" i="4"/>
  <c r="M18" i="4"/>
  <c r="W19" i="4"/>
  <c r="U21" i="4"/>
  <c r="V18" i="4"/>
  <c r="W15" i="4"/>
  <c r="Q23" i="4"/>
  <c r="O23" i="4"/>
  <c r="X7" i="4"/>
  <c r="R14" i="4"/>
  <c r="P8" i="4"/>
  <c r="V10" i="4"/>
  <c r="T14" i="4"/>
  <c r="V11" i="4"/>
  <c r="U14" i="4"/>
  <c r="Y56" i="3"/>
  <c r="Y48" i="3"/>
  <c r="W57" i="3"/>
  <c r="Y55" i="3"/>
  <c r="Y6" i="3"/>
  <c r="Y7" i="3"/>
  <c r="Y51" i="2"/>
  <c r="W20" i="2"/>
  <c r="Y53" i="2"/>
  <c r="Q52" i="3"/>
  <c r="Q59" i="3" s="1"/>
  <c r="Y25" i="3"/>
  <c r="V22" i="3"/>
  <c r="U52" i="3"/>
  <c r="U59" i="3" s="1"/>
  <c r="Y50" i="3"/>
  <c r="W20" i="3"/>
  <c r="M27" i="3"/>
  <c r="M30" i="3"/>
  <c r="M50" i="3"/>
  <c r="M25" i="3"/>
  <c r="M32" i="3"/>
  <c r="M36" i="3"/>
  <c r="Y53" i="3"/>
  <c r="P22" i="2"/>
  <c r="P52" i="2" s="1"/>
  <c r="P59" i="2" s="1"/>
  <c r="O59" i="2"/>
  <c r="P13" i="2"/>
  <c r="T59" i="2"/>
  <c r="Y18" i="2"/>
  <c r="U52" i="2"/>
  <c r="U59" i="2" s="1"/>
  <c r="Y21" i="2"/>
  <c r="M30" i="2"/>
  <c r="Y14" i="2"/>
  <c r="M37" i="2"/>
  <c r="G5" i="1"/>
  <c r="J5" i="1"/>
  <c r="M5" i="1"/>
  <c r="P5" i="1"/>
  <c r="S5" i="1"/>
  <c r="V5" i="1"/>
  <c r="G6" i="1"/>
  <c r="J6" i="1"/>
  <c r="M6" i="1"/>
  <c r="P6" i="1"/>
  <c r="S6" i="1"/>
  <c r="V6" i="1"/>
  <c r="G7" i="1"/>
  <c r="J7" i="1"/>
  <c r="M7" i="1"/>
  <c r="P7" i="1"/>
  <c r="S7" i="1"/>
  <c r="V7" i="1"/>
  <c r="G8" i="1"/>
  <c r="J8" i="1"/>
  <c r="M8" i="1"/>
  <c r="P8" i="1"/>
  <c r="S8" i="1"/>
  <c r="V8" i="1"/>
  <c r="G9" i="1"/>
  <c r="J9" i="1"/>
  <c r="P9" i="1"/>
  <c r="S9" i="1"/>
  <c r="V9" i="1"/>
  <c r="G10" i="1"/>
  <c r="J10" i="1"/>
  <c r="P10" i="1"/>
  <c r="S10" i="1"/>
  <c r="V10" i="1"/>
  <c r="G11" i="1"/>
  <c r="J11" i="1"/>
  <c r="P11" i="1"/>
  <c r="S11" i="1"/>
  <c r="V11" i="1"/>
  <c r="G12" i="1"/>
  <c r="J12" i="1"/>
  <c r="P12" i="1"/>
  <c r="S12" i="1"/>
  <c r="V12" i="1"/>
  <c r="V57" i="1"/>
  <c r="U57" i="1"/>
  <c r="T57" i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E57" i="1"/>
  <c r="X56" i="1"/>
  <c r="W56" i="1"/>
  <c r="J56" i="1"/>
  <c r="X55" i="1"/>
  <c r="W55" i="1"/>
  <c r="J55" i="1"/>
  <c r="X54" i="1"/>
  <c r="W54" i="1"/>
  <c r="J54" i="1"/>
  <c r="X53" i="1"/>
  <c r="W53" i="1"/>
  <c r="J53" i="1"/>
  <c r="X51" i="1"/>
  <c r="V51" i="1"/>
  <c r="S51" i="1"/>
  <c r="P51" i="1"/>
  <c r="W51" i="1"/>
  <c r="J51" i="1"/>
  <c r="G51" i="1"/>
  <c r="X50" i="1"/>
  <c r="V50" i="1"/>
  <c r="S50" i="1"/>
  <c r="P50" i="1"/>
  <c r="W50" i="1"/>
  <c r="J50" i="1"/>
  <c r="G50" i="1"/>
  <c r="X49" i="1"/>
  <c r="W49" i="1"/>
  <c r="V49" i="1"/>
  <c r="S49" i="1"/>
  <c r="P49" i="1"/>
  <c r="M49" i="1"/>
  <c r="J49" i="1"/>
  <c r="G49" i="1"/>
  <c r="X48" i="1"/>
  <c r="W48" i="1"/>
  <c r="V48" i="1"/>
  <c r="S48" i="1"/>
  <c r="P48" i="1"/>
  <c r="M48" i="1"/>
  <c r="J48" i="1"/>
  <c r="G48" i="1"/>
  <c r="X45" i="1"/>
  <c r="V45" i="1"/>
  <c r="S45" i="1"/>
  <c r="P45" i="1"/>
  <c r="K45" i="1"/>
  <c r="J45" i="1"/>
  <c r="G45" i="1"/>
  <c r="X44" i="1"/>
  <c r="V44" i="1"/>
  <c r="S44" i="1"/>
  <c r="P44" i="1"/>
  <c r="J44" i="1"/>
  <c r="G44" i="1"/>
  <c r="X43" i="1"/>
  <c r="V43" i="1"/>
  <c r="V47" i="1" s="1"/>
  <c r="S43" i="1"/>
  <c r="P43" i="1"/>
  <c r="P47" i="1" s="1"/>
  <c r="J43" i="1"/>
  <c r="G43" i="1"/>
  <c r="U42" i="1"/>
  <c r="T42" i="1"/>
  <c r="R42" i="1"/>
  <c r="Q42" i="1"/>
  <c r="O42" i="1"/>
  <c r="N42" i="1"/>
  <c r="L42" i="1"/>
  <c r="I42" i="1"/>
  <c r="H42" i="1"/>
  <c r="F42" i="1"/>
  <c r="E42" i="1"/>
  <c r="C42" i="1"/>
  <c r="X41" i="1"/>
  <c r="V41" i="1"/>
  <c r="S41" i="1"/>
  <c r="P41" i="1"/>
  <c r="J41" i="1"/>
  <c r="G41" i="1"/>
  <c r="X40" i="1"/>
  <c r="V40" i="1"/>
  <c r="S40" i="1"/>
  <c r="P40" i="1"/>
  <c r="J40" i="1"/>
  <c r="G40" i="1"/>
  <c r="X39" i="1"/>
  <c r="V39" i="1"/>
  <c r="S39" i="1"/>
  <c r="P39" i="1"/>
  <c r="J39" i="1"/>
  <c r="G39" i="1"/>
  <c r="U38" i="1"/>
  <c r="T38" i="1"/>
  <c r="R38" i="1"/>
  <c r="Q38" i="1"/>
  <c r="O38" i="1"/>
  <c r="N38" i="1"/>
  <c r="L38" i="1"/>
  <c r="I38" i="1"/>
  <c r="H38" i="1"/>
  <c r="F38" i="1"/>
  <c r="E38" i="1"/>
  <c r="C38" i="1"/>
  <c r="X37" i="1"/>
  <c r="V37" i="1"/>
  <c r="S37" i="1"/>
  <c r="P37" i="1"/>
  <c r="J37" i="1"/>
  <c r="G37" i="1"/>
  <c r="X36" i="1"/>
  <c r="V36" i="1"/>
  <c r="S36" i="1"/>
  <c r="P36" i="1"/>
  <c r="W36" i="1"/>
  <c r="J36" i="1"/>
  <c r="G36" i="1"/>
  <c r="X35" i="1"/>
  <c r="W35" i="1"/>
  <c r="X34" i="1"/>
  <c r="V34" i="1"/>
  <c r="S34" i="1"/>
  <c r="P34" i="1"/>
  <c r="W34" i="1"/>
  <c r="J34" i="1"/>
  <c r="G34" i="1"/>
  <c r="X33" i="1"/>
  <c r="V33" i="1"/>
  <c r="S33" i="1"/>
  <c r="P33" i="1"/>
  <c r="J33" i="1"/>
  <c r="G33" i="1"/>
  <c r="X32" i="1"/>
  <c r="V32" i="1"/>
  <c r="S32" i="1"/>
  <c r="P32" i="1"/>
  <c r="J32" i="1"/>
  <c r="G32" i="1"/>
  <c r="X31" i="1"/>
  <c r="V31" i="1"/>
  <c r="S31" i="1"/>
  <c r="P31" i="1"/>
  <c r="J31" i="1"/>
  <c r="G31" i="1"/>
  <c r="X30" i="1"/>
  <c r="V30" i="1"/>
  <c r="S30" i="1"/>
  <c r="P30" i="1"/>
  <c r="W30" i="1"/>
  <c r="J30" i="1"/>
  <c r="G30" i="1"/>
  <c r="X29" i="1"/>
  <c r="W29" i="1"/>
  <c r="V29" i="1"/>
  <c r="S29" i="1"/>
  <c r="P29" i="1"/>
  <c r="M29" i="1"/>
  <c r="J29" i="1"/>
  <c r="G29" i="1"/>
  <c r="X28" i="1"/>
  <c r="V28" i="1"/>
  <c r="S28" i="1"/>
  <c r="P28" i="1"/>
  <c r="W28" i="1"/>
  <c r="J28" i="1"/>
  <c r="G28" i="1"/>
  <c r="X27" i="1"/>
  <c r="V27" i="1"/>
  <c r="S27" i="1"/>
  <c r="P27" i="1"/>
  <c r="W27" i="1"/>
  <c r="J27" i="1"/>
  <c r="G27" i="1"/>
  <c r="X26" i="1"/>
  <c r="V26" i="1"/>
  <c r="S26" i="1"/>
  <c r="P26" i="1"/>
  <c r="J26" i="1"/>
  <c r="G26" i="1"/>
  <c r="X25" i="1"/>
  <c r="V25" i="1"/>
  <c r="S25" i="1"/>
  <c r="P25" i="1"/>
  <c r="J25" i="1"/>
  <c r="G25" i="1"/>
  <c r="X24" i="1"/>
  <c r="V24" i="1"/>
  <c r="S24" i="1"/>
  <c r="P24" i="1"/>
  <c r="J24" i="1"/>
  <c r="G24" i="1"/>
  <c r="X23" i="1"/>
  <c r="V23" i="1"/>
  <c r="S23" i="1"/>
  <c r="P23" i="1"/>
  <c r="W23" i="1"/>
  <c r="J23" i="1"/>
  <c r="G23" i="1"/>
  <c r="X21" i="1"/>
  <c r="W21" i="1"/>
  <c r="V21" i="1"/>
  <c r="S21" i="1"/>
  <c r="P21" i="1"/>
  <c r="M21" i="1"/>
  <c r="J21" i="1"/>
  <c r="G21" i="1"/>
  <c r="U20" i="1"/>
  <c r="T20" i="1"/>
  <c r="R20" i="1"/>
  <c r="Q20" i="1"/>
  <c r="O20" i="1"/>
  <c r="N20" i="1"/>
  <c r="L20" i="1"/>
  <c r="K20" i="1"/>
  <c r="I20" i="1"/>
  <c r="H20" i="1"/>
  <c r="F20" i="1"/>
  <c r="E20" i="1"/>
  <c r="C20" i="1"/>
  <c r="X19" i="1"/>
  <c r="W19" i="1"/>
  <c r="V19" i="1"/>
  <c r="S19" i="1"/>
  <c r="P19" i="1"/>
  <c r="M19" i="1"/>
  <c r="J19" i="1"/>
  <c r="G19" i="1"/>
  <c r="X18" i="1"/>
  <c r="W18" i="1"/>
  <c r="V18" i="1"/>
  <c r="S18" i="1"/>
  <c r="P18" i="1"/>
  <c r="M18" i="1"/>
  <c r="J18" i="1"/>
  <c r="G18" i="1"/>
  <c r="X17" i="1"/>
  <c r="W17" i="1"/>
  <c r="V17" i="1"/>
  <c r="S17" i="1"/>
  <c r="P17" i="1"/>
  <c r="M17" i="1"/>
  <c r="J17" i="1"/>
  <c r="G17" i="1"/>
  <c r="X16" i="1"/>
  <c r="W16" i="1"/>
  <c r="V16" i="1"/>
  <c r="S16" i="1"/>
  <c r="P16" i="1"/>
  <c r="M16" i="1"/>
  <c r="J16" i="1"/>
  <c r="G16" i="1"/>
  <c r="X15" i="1"/>
  <c r="W15" i="1"/>
  <c r="V15" i="1"/>
  <c r="S15" i="1"/>
  <c r="P15" i="1"/>
  <c r="M15" i="1"/>
  <c r="J15" i="1"/>
  <c r="G15" i="1"/>
  <c r="X14" i="1"/>
  <c r="W14" i="1"/>
  <c r="V14" i="1"/>
  <c r="S14" i="1"/>
  <c r="S20" i="1" s="1"/>
  <c r="P14" i="1"/>
  <c r="M14" i="1"/>
  <c r="J14" i="1"/>
  <c r="G14" i="1"/>
  <c r="U13" i="1"/>
  <c r="T13" i="1"/>
  <c r="R13" i="1"/>
  <c r="Q13" i="1"/>
  <c r="O13" i="1"/>
  <c r="N13" i="1"/>
  <c r="L13" i="1"/>
  <c r="I13" i="1"/>
  <c r="H13" i="1"/>
  <c r="F13" i="1"/>
  <c r="E13" i="1"/>
  <c r="C13" i="1"/>
  <c r="C22" i="1" s="1"/>
  <c r="X12" i="1"/>
  <c r="X11" i="1"/>
  <c r="X10" i="1"/>
  <c r="X9" i="1"/>
  <c r="X8" i="1"/>
  <c r="X7" i="1"/>
  <c r="W7" i="1"/>
  <c r="X6" i="1"/>
  <c r="W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X5" i="1"/>
  <c r="G58" i="4" l="1"/>
  <c r="V14" i="4"/>
  <c r="H23" i="4"/>
  <c r="J43" i="4"/>
  <c r="G6" i="4"/>
  <c r="W8" i="4"/>
  <c r="R23" i="4"/>
  <c r="R53" i="4" s="1"/>
  <c r="R60" i="4" s="1"/>
  <c r="W7" i="4"/>
  <c r="G47" i="4"/>
  <c r="S21" i="4"/>
  <c r="S23" i="4" s="1"/>
  <c r="S39" i="4"/>
  <c r="Y59" i="4"/>
  <c r="P14" i="4"/>
  <c r="M20" i="1"/>
  <c r="S14" i="4"/>
  <c r="V21" i="4"/>
  <c r="V39" i="4"/>
  <c r="X47" i="3"/>
  <c r="Y27" i="1"/>
  <c r="M23" i="2"/>
  <c r="N53" i="4"/>
  <c r="N60" i="4" s="1"/>
  <c r="Y36" i="4"/>
  <c r="E22" i="3"/>
  <c r="Y8" i="4"/>
  <c r="P48" i="4"/>
  <c r="V52" i="3"/>
  <c r="V59" i="3" s="1"/>
  <c r="P58" i="4"/>
  <c r="X9" i="4"/>
  <c r="T52" i="1"/>
  <c r="S47" i="1"/>
  <c r="M21" i="4"/>
  <c r="G15" i="4"/>
  <c r="Y54" i="4"/>
  <c r="V52" i="2"/>
  <c r="V59" i="2" s="1"/>
  <c r="P21" i="4"/>
  <c r="Q53" i="4"/>
  <c r="Q60" i="4" s="1"/>
  <c r="W58" i="4"/>
  <c r="AA58" i="4" s="1"/>
  <c r="C52" i="1"/>
  <c r="U23" i="4"/>
  <c r="S48" i="4"/>
  <c r="M58" i="4"/>
  <c r="Y16" i="4"/>
  <c r="Y51" i="1"/>
  <c r="T23" i="4"/>
  <c r="P43" i="4"/>
  <c r="G24" i="4"/>
  <c r="X22" i="4"/>
  <c r="Y22" i="4" s="1"/>
  <c r="G22" i="4"/>
  <c r="M27" i="2"/>
  <c r="J54" i="4"/>
  <c r="Y20" i="4"/>
  <c r="X17" i="4"/>
  <c r="Y17" i="4" s="1"/>
  <c r="G17" i="4"/>
  <c r="G11" i="4"/>
  <c r="X15" i="4"/>
  <c r="Y15" i="4" s="1"/>
  <c r="G34" i="4"/>
  <c r="X56" i="4"/>
  <c r="L43" i="4"/>
  <c r="F21" i="4"/>
  <c r="X28" i="4"/>
  <c r="Y28" i="4" s="1"/>
  <c r="X30" i="4"/>
  <c r="Y30" i="4" s="1"/>
  <c r="X31" i="4"/>
  <c r="Y31" i="4" s="1"/>
  <c r="X57" i="3"/>
  <c r="X25" i="4"/>
  <c r="M45" i="3"/>
  <c r="I14" i="4"/>
  <c r="X20" i="3"/>
  <c r="J57" i="2"/>
  <c r="L14" i="4"/>
  <c r="L23" i="4" s="1"/>
  <c r="M23" i="3"/>
  <c r="M50" i="4"/>
  <c r="Y50" i="4"/>
  <c r="W27" i="2"/>
  <c r="Y27" i="2" s="1"/>
  <c r="M8" i="3"/>
  <c r="J55" i="4"/>
  <c r="M32" i="2"/>
  <c r="G46" i="4"/>
  <c r="G20" i="4"/>
  <c r="M30" i="4"/>
  <c r="J57" i="4"/>
  <c r="I22" i="2"/>
  <c r="I52" i="2" s="1"/>
  <c r="I59" i="2" s="1"/>
  <c r="J20" i="3"/>
  <c r="X38" i="4"/>
  <c r="Y38" i="4" s="1"/>
  <c r="F22" i="2"/>
  <c r="F52" i="2" s="1"/>
  <c r="F59" i="2" s="1"/>
  <c r="Y55" i="4"/>
  <c r="AC55" i="4" s="1"/>
  <c r="Y9" i="3"/>
  <c r="G12" i="4"/>
  <c r="G33" i="4"/>
  <c r="G19" i="4"/>
  <c r="K33" i="4"/>
  <c r="M33" i="4" s="1"/>
  <c r="F14" i="4"/>
  <c r="Y57" i="4"/>
  <c r="AC57" i="4" s="1"/>
  <c r="Y32" i="2"/>
  <c r="G16" i="4"/>
  <c r="K42" i="3"/>
  <c r="X33" i="4"/>
  <c r="F22" i="3"/>
  <c r="F52" i="3" s="1"/>
  <c r="F59" i="3" s="1"/>
  <c r="J20" i="2"/>
  <c r="X47" i="2"/>
  <c r="M40" i="3"/>
  <c r="W25" i="2"/>
  <c r="Y25" i="2" s="1"/>
  <c r="Y8" i="3"/>
  <c r="X19" i="4"/>
  <c r="M31" i="4"/>
  <c r="I58" i="4"/>
  <c r="X13" i="3"/>
  <c r="F48" i="4"/>
  <c r="X37" i="4"/>
  <c r="Y37" i="4" s="1"/>
  <c r="I22" i="3"/>
  <c r="I52" i="3" s="1"/>
  <c r="I59" i="3" s="1"/>
  <c r="G41" i="4"/>
  <c r="G47" i="3"/>
  <c r="G51" i="4"/>
  <c r="Y39" i="2"/>
  <c r="I21" i="4"/>
  <c r="X20" i="2"/>
  <c r="J38" i="4"/>
  <c r="J39" i="4" s="1"/>
  <c r="L52" i="2"/>
  <c r="L59" i="2" s="1"/>
  <c r="W43" i="2"/>
  <c r="J18" i="4"/>
  <c r="J21" i="4" s="1"/>
  <c r="X34" i="4"/>
  <c r="W32" i="1"/>
  <c r="Y32" i="1" s="1"/>
  <c r="M50" i="2"/>
  <c r="J38" i="2"/>
  <c r="X38" i="3"/>
  <c r="L48" i="4"/>
  <c r="F39" i="4"/>
  <c r="Y25" i="1"/>
  <c r="X13" i="4"/>
  <c r="X13" i="2"/>
  <c r="X22" i="2" s="1"/>
  <c r="J38" i="3"/>
  <c r="J10" i="4"/>
  <c r="J14" i="4" s="1"/>
  <c r="X40" i="4"/>
  <c r="X57" i="2"/>
  <c r="X6" i="4"/>
  <c r="M37" i="4"/>
  <c r="X29" i="4"/>
  <c r="Y29" i="4" s="1"/>
  <c r="X32" i="4"/>
  <c r="X42" i="4"/>
  <c r="X43" i="4" s="1"/>
  <c r="X49" i="4"/>
  <c r="Y49" i="4" s="1"/>
  <c r="X38" i="2"/>
  <c r="L52" i="3"/>
  <c r="L59" i="3" s="1"/>
  <c r="J13" i="3"/>
  <c r="Y20" i="3"/>
  <c r="M44" i="3"/>
  <c r="X58" i="4"/>
  <c r="AB58" i="4" s="1"/>
  <c r="M33" i="3"/>
  <c r="G10" i="4"/>
  <c r="Y36" i="1"/>
  <c r="Y54" i="1"/>
  <c r="L39" i="4"/>
  <c r="Y57" i="2"/>
  <c r="K44" i="4"/>
  <c r="M44" i="4" s="1"/>
  <c r="M10" i="2"/>
  <c r="K47" i="2"/>
  <c r="G20" i="3"/>
  <c r="G27" i="4"/>
  <c r="G42" i="2"/>
  <c r="X27" i="4"/>
  <c r="I39" i="4"/>
  <c r="Y18" i="4"/>
  <c r="J22" i="2"/>
  <c r="X10" i="4"/>
  <c r="X57" i="1"/>
  <c r="X47" i="1"/>
  <c r="Y34" i="1"/>
  <c r="Y30" i="1"/>
  <c r="Y23" i="1"/>
  <c r="F22" i="1"/>
  <c r="F52" i="1" s="1"/>
  <c r="F59" i="1" s="1"/>
  <c r="F60" i="1" s="1"/>
  <c r="K24" i="4"/>
  <c r="W24" i="4" s="1"/>
  <c r="Y24" i="4" s="1"/>
  <c r="M46" i="2"/>
  <c r="M47" i="2" s="1"/>
  <c r="K9" i="4"/>
  <c r="M9" i="4" s="1"/>
  <c r="M9" i="1"/>
  <c r="K34" i="4"/>
  <c r="M34" i="4" s="1"/>
  <c r="G20" i="2"/>
  <c r="G13" i="3"/>
  <c r="K6" i="4"/>
  <c r="M6" i="4" s="1"/>
  <c r="K32" i="4"/>
  <c r="M32" i="4" s="1"/>
  <c r="G38" i="2"/>
  <c r="Y43" i="2"/>
  <c r="W40" i="2"/>
  <c r="Y40" i="2" s="1"/>
  <c r="K42" i="2"/>
  <c r="W26" i="2"/>
  <c r="Y26" i="2" s="1"/>
  <c r="W45" i="2"/>
  <c r="W47" i="2" s="1"/>
  <c r="K10" i="4"/>
  <c r="M10" i="4" s="1"/>
  <c r="W11" i="2"/>
  <c r="Y11" i="2" s="1"/>
  <c r="G47" i="2"/>
  <c r="W12" i="2"/>
  <c r="Y12" i="2" s="1"/>
  <c r="K38" i="2"/>
  <c r="M12" i="2"/>
  <c r="M34" i="2"/>
  <c r="M38" i="2" s="1"/>
  <c r="G13" i="2"/>
  <c r="K47" i="3"/>
  <c r="K40" i="4"/>
  <c r="W8" i="2"/>
  <c r="Y8" i="2" s="1"/>
  <c r="Y46" i="2"/>
  <c r="W44" i="1"/>
  <c r="Y44" i="1" s="1"/>
  <c r="Y44" i="2"/>
  <c r="M10" i="1"/>
  <c r="W33" i="2"/>
  <c r="Y33" i="2" s="1"/>
  <c r="W50" i="2"/>
  <c r="K47" i="4"/>
  <c r="M47" i="4" s="1"/>
  <c r="E43" i="4"/>
  <c r="M41" i="2"/>
  <c r="W41" i="2"/>
  <c r="Y41" i="2" s="1"/>
  <c r="E22" i="2"/>
  <c r="E52" i="2" s="1"/>
  <c r="E59" i="2" s="1"/>
  <c r="E48" i="4"/>
  <c r="K42" i="4"/>
  <c r="M42" i="4" s="1"/>
  <c r="W41" i="3"/>
  <c r="Y41" i="3" s="1"/>
  <c r="Y42" i="3" s="1"/>
  <c r="M5" i="2"/>
  <c r="W41" i="1"/>
  <c r="Y41" i="1" s="1"/>
  <c r="M11" i="1"/>
  <c r="K27" i="4"/>
  <c r="K41" i="4"/>
  <c r="M41" i="3"/>
  <c r="G44" i="4"/>
  <c r="K25" i="4"/>
  <c r="W5" i="3"/>
  <c r="Y5" i="3" s="1"/>
  <c r="M5" i="3"/>
  <c r="W10" i="1"/>
  <c r="Y10" i="1" s="1"/>
  <c r="K11" i="4"/>
  <c r="W11" i="4" s="1"/>
  <c r="Y11" i="4" s="1"/>
  <c r="K26" i="4"/>
  <c r="M26" i="4" s="1"/>
  <c r="W11" i="3"/>
  <c r="Y11" i="3" s="1"/>
  <c r="M11" i="3"/>
  <c r="E21" i="4"/>
  <c r="K35" i="4"/>
  <c r="W35" i="4" s="1"/>
  <c r="Y35" i="4" s="1"/>
  <c r="G42" i="4"/>
  <c r="G43" i="4" s="1"/>
  <c r="W26" i="3"/>
  <c r="Y26" i="3" s="1"/>
  <c r="M26" i="3"/>
  <c r="K12" i="4"/>
  <c r="M34" i="3"/>
  <c r="M51" i="4"/>
  <c r="W51" i="4"/>
  <c r="Y51" i="4" s="1"/>
  <c r="K52" i="4"/>
  <c r="M52" i="4" s="1"/>
  <c r="W51" i="3"/>
  <c r="Y51" i="3" s="1"/>
  <c r="W12" i="3"/>
  <c r="Y12" i="3" s="1"/>
  <c r="K13" i="3"/>
  <c r="K22" i="3" s="1"/>
  <c r="M12" i="3"/>
  <c r="K13" i="4"/>
  <c r="W13" i="4" s="1"/>
  <c r="Y13" i="4" s="1"/>
  <c r="W24" i="1"/>
  <c r="Y24" i="1" s="1"/>
  <c r="E52" i="3"/>
  <c r="E59" i="3" s="1"/>
  <c r="G38" i="3"/>
  <c r="W43" i="3"/>
  <c r="Y43" i="3" s="1"/>
  <c r="Y47" i="3" s="1"/>
  <c r="M43" i="3"/>
  <c r="K38" i="3"/>
  <c r="W46" i="1"/>
  <c r="Y46" i="1" s="1"/>
  <c r="M46" i="1"/>
  <c r="W31" i="3"/>
  <c r="Y31" i="3" s="1"/>
  <c r="M31" i="3"/>
  <c r="G47" i="1"/>
  <c r="W39" i="3"/>
  <c r="Y39" i="3" s="1"/>
  <c r="M39" i="3"/>
  <c r="K45" i="4"/>
  <c r="W42" i="4"/>
  <c r="W24" i="3"/>
  <c r="Y24" i="3" s="1"/>
  <c r="M24" i="3"/>
  <c r="E39" i="4"/>
  <c r="M28" i="4"/>
  <c r="W9" i="2"/>
  <c r="Y9" i="2" s="1"/>
  <c r="K13" i="2"/>
  <c r="K22" i="2" s="1"/>
  <c r="M9" i="2"/>
  <c r="W45" i="1"/>
  <c r="Y45" i="1" s="1"/>
  <c r="K47" i="1"/>
  <c r="K46" i="4"/>
  <c r="G20" i="1"/>
  <c r="E14" i="4"/>
  <c r="Y20" i="2"/>
  <c r="J47" i="1"/>
  <c r="J48" i="4"/>
  <c r="H53" i="4"/>
  <c r="H60" i="4" s="1"/>
  <c r="W21" i="4"/>
  <c r="Y7" i="4"/>
  <c r="T53" i="4"/>
  <c r="T60" i="4" s="1"/>
  <c r="O53" i="4"/>
  <c r="O60" i="4" s="1"/>
  <c r="X48" i="4"/>
  <c r="U53" i="4"/>
  <c r="U60" i="4" s="1"/>
  <c r="V48" i="4"/>
  <c r="P39" i="4"/>
  <c r="V23" i="4"/>
  <c r="Y23" i="3"/>
  <c r="Y57" i="3"/>
  <c r="W20" i="1"/>
  <c r="Y23" i="2"/>
  <c r="Y48" i="1"/>
  <c r="S42" i="1"/>
  <c r="N22" i="1"/>
  <c r="N52" i="1" s="1"/>
  <c r="N59" i="1" s="1"/>
  <c r="T22" i="1"/>
  <c r="Y21" i="1"/>
  <c r="O22" i="1"/>
  <c r="G42" i="1"/>
  <c r="Y15" i="1"/>
  <c r="S38" i="1"/>
  <c r="M51" i="1"/>
  <c r="V13" i="1"/>
  <c r="Y17" i="1"/>
  <c r="M27" i="1"/>
  <c r="Y29" i="1"/>
  <c r="M30" i="1"/>
  <c r="M32" i="1"/>
  <c r="M40" i="1"/>
  <c r="P13" i="1"/>
  <c r="Y16" i="1"/>
  <c r="Y18" i="1"/>
  <c r="L22" i="1"/>
  <c r="R22" i="1"/>
  <c r="R52" i="1" s="1"/>
  <c r="M34" i="1"/>
  <c r="Y49" i="1"/>
  <c r="J57" i="1"/>
  <c r="Y56" i="1"/>
  <c r="W57" i="1"/>
  <c r="Y55" i="1"/>
  <c r="M44" i="1"/>
  <c r="M23" i="1"/>
  <c r="M25" i="1"/>
  <c r="M36" i="1"/>
  <c r="G38" i="1"/>
  <c r="H22" i="1"/>
  <c r="Y19" i="1"/>
  <c r="J13" i="1"/>
  <c r="W8" i="1"/>
  <c r="Y8" i="1" s="1"/>
  <c r="W12" i="1"/>
  <c r="Y12" i="1" s="1"/>
  <c r="E22" i="1"/>
  <c r="I22" i="1"/>
  <c r="Y6" i="1"/>
  <c r="Q22" i="1"/>
  <c r="Q52" i="1" s="1"/>
  <c r="U22" i="1"/>
  <c r="U52" i="1" s="1"/>
  <c r="Y11" i="1"/>
  <c r="W33" i="1"/>
  <c r="Y33" i="1" s="1"/>
  <c r="M33" i="1"/>
  <c r="W43" i="1"/>
  <c r="M43" i="1"/>
  <c r="K13" i="1"/>
  <c r="K22" i="1" s="1"/>
  <c r="W5" i="1"/>
  <c r="P20" i="1"/>
  <c r="X20" i="1"/>
  <c r="Y14" i="1"/>
  <c r="P38" i="1"/>
  <c r="X38" i="1"/>
  <c r="W26" i="1"/>
  <c r="Y26" i="1" s="1"/>
  <c r="M26" i="1"/>
  <c r="W37" i="1"/>
  <c r="Y37" i="1" s="1"/>
  <c r="M37" i="1"/>
  <c r="K38" i="1"/>
  <c r="Y39" i="1"/>
  <c r="P42" i="1"/>
  <c r="X42" i="1"/>
  <c r="Y7" i="1"/>
  <c r="J38" i="1"/>
  <c r="Y28" i="1"/>
  <c r="Y40" i="1"/>
  <c r="G13" i="1"/>
  <c r="S13" i="1"/>
  <c r="S22" i="1" s="1"/>
  <c r="W9" i="1"/>
  <c r="Y9" i="1" s="1"/>
  <c r="J20" i="1"/>
  <c r="V20" i="1"/>
  <c r="V22" i="1" s="1"/>
  <c r="V52" i="1" s="1"/>
  <c r="V38" i="1"/>
  <c r="Y31" i="1"/>
  <c r="J42" i="1"/>
  <c r="V42" i="1"/>
  <c r="Y50" i="1"/>
  <c r="X13" i="1"/>
  <c r="K42" i="1"/>
  <c r="M24" i="1"/>
  <c r="M28" i="1"/>
  <c r="M31" i="1"/>
  <c r="M39" i="1"/>
  <c r="M41" i="1"/>
  <c r="M45" i="1"/>
  <c r="M50" i="1"/>
  <c r="Y53" i="1"/>
  <c r="S53" i="4" l="1"/>
  <c r="S60" i="4" s="1"/>
  <c r="P23" i="4"/>
  <c r="P53" i="4" s="1"/>
  <c r="P60" i="4" s="1"/>
  <c r="J58" i="4"/>
  <c r="G48" i="4"/>
  <c r="X22" i="3"/>
  <c r="X52" i="3" s="1"/>
  <c r="X59" i="3" s="1"/>
  <c r="Y56" i="4"/>
  <c r="AC56" i="4" s="1"/>
  <c r="AB56" i="4"/>
  <c r="AC54" i="4"/>
  <c r="W42" i="3"/>
  <c r="P22" i="1"/>
  <c r="P52" i="1" s="1"/>
  <c r="P59" i="1" s="1"/>
  <c r="T59" i="1"/>
  <c r="G39" i="4"/>
  <c r="G14" i="4"/>
  <c r="R59" i="1"/>
  <c r="L53" i="4"/>
  <c r="L60" i="4" s="1"/>
  <c r="U59" i="1"/>
  <c r="Q59" i="1"/>
  <c r="S52" i="1"/>
  <c r="S59" i="1" s="1"/>
  <c r="X21" i="4"/>
  <c r="O52" i="1"/>
  <c r="O59" i="1" s="1"/>
  <c r="F23" i="4"/>
  <c r="F53" i="4" s="1"/>
  <c r="F60" i="4" s="1"/>
  <c r="G21" i="4"/>
  <c r="W33" i="4"/>
  <c r="Y33" i="4" s="1"/>
  <c r="I23" i="4"/>
  <c r="I53" i="4" s="1"/>
  <c r="I60" i="4" s="1"/>
  <c r="W9" i="4"/>
  <c r="Y9" i="4" s="1"/>
  <c r="J22" i="3"/>
  <c r="J52" i="3" s="1"/>
  <c r="J59" i="3" s="1"/>
  <c r="Y19" i="4"/>
  <c r="W10" i="4"/>
  <c r="Y10" i="4" s="1"/>
  <c r="G22" i="3"/>
  <c r="G52" i="3" s="1"/>
  <c r="G59" i="3" s="1"/>
  <c r="M42" i="3"/>
  <c r="J52" i="2"/>
  <c r="J59" i="2" s="1"/>
  <c r="W44" i="4"/>
  <c r="Y44" i="4" s="1"/>
  <c r="X14" i="4"/>
  <c r="X52" i="2"/>
  <c r="X59" i="2" s="1"/>
  <c r="Y42" i="4"/>
  <c r="M47" i="3"/>
  <c r="Y21" i="4"/>
  <c r="X39" i="4"/>
  <c r="W38" i="2"/>
  <c r="Y42" i="2"/>
  <c r="W6" i="4"/>
  <c r="Y6" i="4" s="1"/>
  <c r="K52" i="3"/>
  <c r="K59" i="3" s="1"/>
  <c r="M24" i="4"/>
  <c r="J23" i="4"/>
  <c r="J53" i="4" s="1"/>
  <c r="J60" i="4" s="1"/>
  <c r="L52" i="1"/>
  <c r="L59" i="1" s="1"/>
  <c r="I52" i="1"/>
  <c r="I59" i="1" s="1"/>
  <c r="W32" i="4"/>
  <c r="Y32" i="4" s="1"/>
  <c r="G22" i="2"/>
  <c r="G52" i="2" s="1"/>
  <c r="G59" i="2" s="1"/>
  <c r="Y38" i="2"/>
  <c r="W34" i="4"/>
  <c r="Y34" i="4" s="1"/>
  <c r="K52" i="2"/>
  <c r="K59" i="2" s="1"/>
  <c r="W47" i="4"/>
  <c r="Y47" i="4" s="1"/>
  <c r="M35" i="4"/>
  <c r="W40" i="4"/>
  <c r="Y40" i="4" s="1"/>
  <c r="M40" i="4"/>
  <c r="M13" i="2"/>
  <c r="M22" i="2" s="1"/>
  <c r="Y50" i="2"/>
  <c r="G22" i="1"/>
  <c r="G52" i="1" s="1"/>
  <c r="G59" i="1" s="1"/>
  <c r="M13" i="3"/>
  <c r="M22" i="3" s="1"/>
  <c r="M42" i="2"/>
  <c r="Y13" i="2"/>
  <c r="Y22" i="2" s="1"/>
  <c r="Y45" i="2"/>
  <c r="Y38" i="3"/>
  <c r="W42" i="2"/>
  <c r="M11" i="4"/>
  <c r="Y13" i="3"/>
  <c r="Y22" i="3" s="1"/>
  <c r="K39" i="4"/>
  <c r="W47" i="3"/>
  <c r="M25" i="4"/>
  <c r="W52" i="4"/>
  <c r="Y52" i="4" s="1"/>
  <c r="W13" i="3"/>
  <c r="W22" i="3" s="1"/>
  <c r="W26" i="4"/>
  <c r="Y26" i="4" s="1"/>
  <c r="W42" i="1"/>
  <c r="W25" i="4"/>
  <c r="Y25" i="4" s="1"/>
  <c r="M27" i="4"/>
  <c r="W27" i="4"/>
  <c r="Y27" i="4" s="1"/>
  <c r="M41" i="4"/>
  <c r="M43" i="4" s="1"/>
  <c r="K43" i="4"/>
  <c r="W41" i="4"/>
  <c r="M12" i="4"/>
  <c r="W12" i="4"/>
  <c r="Y12" i="4" s="1"/>
  <c r="E23" i="4"/>
  <c r="E60" i="4" s="1"/>
  <c r="K14" i="4"/>
  <c r="K23" i="4" s="1"/>
  <c r="M13" i="4"/>
  <c r="M38" i="3"/>
  <c r="W47" i="1"/>
  <c r="W13" i="2"/>
  <c r="W22" i="2" s="1"/>
  <c r="W45" i="4"/>
  <c r="Y45" i="4" s="1"/>
  <c r="M45" i="4"/>
  <c r="W38" i="3"/>
  <c r="M46" i="4"/>
  <c r="W46" i="4"/>
  <c r="Y46" i="4" s="1"/>
  <c r="K48" i="4"/>
  <c r="M47" i="1"/>
  <c r="E52" i="1"/>
  <c r="E59" i="1" s="1"/>
  <c r="Y43" i="1"/>
  <c r="Y47" i="1" s="1"/>
  <c r="K52" i="1"/>
  <c r="K59" i="1" s="1"/>
  <c r="V53" i="4"/>
  <c r="V60" i="4" s="1"/>
  <c r="Y20" i="1"/>
  <c r="H52" i="1"/>
  <c r="H59" i="1" s="1"/>
  <c r="M42" i="1"/>
  <c r="J22" i="1"/>
  <c r="J52" i="1" s="1"/>
  <c r="J59" i="1" s="1"/>
  <c r="Y57" i="1"/>
  <c r="V59" i="1"/>
  <c r="W38" i="1"/>
  <c r="Y42" i="1"/>
  <c r="Y38" i="1"/>
  <c r="M38" i="1"/>
  <c r="W13" i="1"/>
  <c r="W22" i="1" s="1"/>
  <c r="Y5" i="1"/>
  <c r="Y13" i="1" s="1"/>
  <c r="X22" i="1"/>
  <c r="M13" i="1"/>
  <c r="M22" i="1" s="1"/>
  <c r="G23" i="4" l="1"/>
  <c r="G53" i="4" s="1"/>
  <c r="G60" i="4" s="1"/>
  <c r="X23" i="4"/>
  <c r="X53" i="4" s="1"/>
  <c r="Y58" i="4"/>
  <c r="AC58" i="4" s="1"/>
  <c r="Y14" i="4"/>
  <c r="Y23" i="4" s="1"/>
  <c r="W14" i="4"/>
  <c r="W23" i="4" s="1"/>
  <c r="W52" i="3"/>
  <c r="W59" i="3" s="1"/>
  <c r="M52" i="2"/>
  <c r="M59" i="2" s="1"/>
  <c r="M52" i="3"/>
  <c r="M59" i="3" s="1"/>
  <c r="Y52" i="3"/>
  <c r="Y59" i="3" s="1"/>
  <c r="Y22" i="1"/>
  <c r="Y52" i="1" s="1"/>
  <c r="Y59" i="1" s="1"/>
  <c r="X52" i="1"/>
  <c r="X59" i="1" s="1"/>
  <c r="X60" i="1" s="1"/>
  <c r="W52" i="2"/>
  <c r="W59" i="2" s="1"/>
  <c r="M39" i="4"/>
  <c r="Y47" i="2"/>
  <c r="Y52" i="2" s="1"/>
  <c r="Y59" i="2" s="1"/>
  <c r="K53" i="4"/>
  <c r="K60" i="4" s="1"/>
  <c r="Y39" i="4"/>
  <c r="Y41" i="4"/>
  <c r="Y43" i="4" s="1"/>
  <c r="W43" i="4"/>
  <c r="W39" i="4"/>
  <c r="M48" i="4"/>
  <c r="M14" i="4"/>
  <c r="M23" i="4" s="1"/>
  <c r="W48" i="4"/>
  <c r="Y48" i="4"/>
  <c r="M52" i="1"/>
  <c r="M59" i="1" s="1"/>
  <c r="W52" i="1"/>
  <c r="W59" i="1" s="1"/>
  <c r="X60" i="4" l="1"/>
  <c r="Y62" i="4" s="1"/>
  <c r="AB53" i="4"/>
  <c r="Y53" i="4"/>
  <c r="M53" i="4"/>
  <c r="M60" i="4" s="1"/>
  <c r="W53" i="4"/>
  <c r="Y60" i="4" l="1"/>
  <c r="AC53" i="4"/>
  <c r="W60" i="4"/>
  <c r="Y63" i="4" s="1"/>
  <c r="Y67" i="4" s="1"/>
  <c r="AC67" i="4" s="1"/>
  <c r="AA53" i="4"/>
</calcChain>
</file>

<file path=xl/sharedStrings.xml><?xml version="1.0" encoding="utf-8"?>
<sst xmlns="http://schemas.openxmlformats.org/spreadsheetml/2006/main" count="376" uniqueCount="105">
  <si>
    <t>Generating station/ Stage/Source</t>
  </si>
  <si>
    <t>Plant 
capacity
 (MW)</t>
  </si>
  <si>
    <t>Discom's
 share
 (%)</t>
  </si>
  <si>
    <t>Energy (MU)</t>
  </si>
  <si>
    <t>Cost Components (Rs.Millions)</t>
  </si>
  <si>
    <t>Fixed
(A)</t>
  </si>
  <si>
    <t>Variable 
(B)</t>
  </si>
  <si>
    <t>Incentive
(C)</t>
  </si>
  <si>
    <t>Income Tax
(D)</t>
  </si>
  <si>
    <t>Others
(E)</t>
  </si>
  <si>
    <t>Total 
F=(A+B+C+D+E)</t>
  </si>
  <si>
    <t>TO 
(a)</t>
  </si>
  <si>
    <t>Actual
 (b)</t>
  </si>
  <si>
    <t>Variance
 (c)= (b-a)</t>
  </si>
  <si>
    <t>TO 
(d)</t>
  </si>
  <si>
    <t>Actual
 (e)</t>
  </si>
  <si>
    <t>Variance
 (f)= (e-d)</t>
  </si>
  <si>
    <t>TO
 (g)</t>
  </si>
  <si>
    <t>Actual 
(h)</t>
  </si>
  <si>
    <t>Variance
 (i)= (h-g)</t>
  </si>
  <si>
    <t>TO 
(j)</t>
  </si>
  <si>
    <t>Actual 
(k)</t>
  </si>
  <si>
    <t>Variance
 (l)= (k-j)</t>
  </si>
  <si>
    <t>TO
 (m)</t>
  </si>
  <si>
    <t>Actual
 (n)</t>
  </si>
  <si>
    <t>Variance 
(o)= (n-m)</t>
  </si>
  <si>
    <t>TO 
(p)</t>
  </si>
  <si>
    <t>Actual 
(q)</t>
  </si>
  <si>
    <t>Variance
 (r)= (q-p)</t>
  </si>
  <si>
    <t>TO 
(s)</t>
  </si>
  <si>
    <t>Actual
 (t)</t>
  </si>
  <si>
    <t>Variance 
(u)= (t-s)</t>
  </si>
  <si>
    <t>Dr.NTTPS-I</t>
  </si>
  <si>
    <t>Dr.NTTPS-II</t>
  </si>
  <si>
    <t>Dr.NTTPS-III</t>
  </si>
  <si>
    <t>Dr.NTTPS-IV</t>
  </si>
  <si>
    <t>RTPP Stage-I</t>
  </si>
  <si>
    <t>RTPP Stage-II</t>
  </si>
  <si>
    <t>RTPP Stage-III</t>
  </si>
  <si>
    <t>RTPP Stage-IV</t>
  </si>
  <si>
    <t>TOTAL (Thermal)</t>
  </si>
  <si>
    <t>Srisailam -RBPH</t>
  </si>
  <si>
    <t>NSRCPH</t>
  </si>
  <si>
    <t>NSTPDC PH</t>
  </si>
  <si>
    <t>Sileru Complex</t>
  </si>
  <si>
    <t>Pennaahobilam</t>
  </si>
  <si>
    <t>Mini Hydel (Chettipeta)</t>
  </si>
  <si>
    <t>GENCO-HYDEL</t>
  </si>
  <si>
    <t>Inter-state hydel(AP SHARE)</t>
  </si>
  <si>
    <t>APGENCO-TOTAL</t>
  </si>
  <si>
    <t>NTPC (SR) Ramagundam I &amp; II</t>
  </si>
  <si>
    <t>NTPC (SR) Simhadri Stage 1</t>
  </si>
  <si>
    <t>NTPC (SR) Simhadri Stage 2</t>
  </si>
  <si>
    <t>NTPC (SR) Talcher St. II</t>
  </si>
  <si>
    <t>NTPC (SR) Ramagundam Stage-III</t>
  </si>
  <si>
    <t>NTPC Kudgi Stage 1</t>
  </si>
  <si>
    <t>NTPC DADRI &amp; MOUDHA</t>
  </si>
  <si>
    <t>NTECL Valluru</t>
  </si>
  <si>
    <t>NLC Stage-I</t>
  </si>
  <si>
    <t>NLC Stage-II</t>
  </si>
  <si>
    <t>NPC (MAPS)</t>
  </si>
  <si>
    <t>NPC (Kaiga Unit-I,II)</t>
  </si>
  <si>
    <t>NPC (Kaiga Unit-III &amp; IV)</t>
  </si>
  <si>
    <t>NTPL (NLC Tamilnadu Power Ltd Stage-1)(TUTICORIN)</t>
  </si>
  <si>
    <t>NLC NNTPS</t>
  </si>
  <si>
    <t>CGS TOTAL</t>
  </si>
  <si>
    <t>JNNSM PH-1 THERMAL</t>
  </si>
  <si>
    <t>NCE -OTHERS</t>
  </si>
  <si>
    <t>NCE-SOLAR Total</t>
  </si>
  <si>
    <t>Total NCE</t>
  </si>
  <si>
    <t>Godavari Gas</t>
  </si>
  <si>
    <t>Thermal Powertech Corporation India</t>
  </si>
  <si>
    <t>SDSTPS (APPDCL)-STAGE 1</t>
  </si>
  <si>
    <t>Total Others</t>
  </si>
  <si>
    <t>JNNSM PH-II THERMAL</t>
  </si>
  <si>
    <t>UI CHARGES</t>
  </si>
  <si>
    <t>Short Term Purchases</t>
  </si>
  <si>
    <t>Purchase from SPDCL</t>
  </si>
  <si>
    <t>Net Dispatch</t>
  </si>
  <si>
    <t>TRANSMISSION COST</t>
  </si>
  <si>
    <t>SLDC COST</t>
  </si>
  <si>
    <t>PGCIL</t>
  </si>
  <si>
    <t>ULDC COST</t>
  </si>
  <si>
    <t>TOTAL TRANSMISSION &amp; ULDC CHARGES</t>
  </si>
  <si>
    <t>TOTAL POWER PURCHASE</t>
  </si>
  <si>
    <t>**BUNDLED CAPACITY CLUBBED WITH CGS STATIONS</t>
  </si>
  <si>
    <t>FPPCA FORMAT for the month of APR'2022-CPDCL</t>
  </si>
  <si>
    <t>FPPCA FORMAT for the month of MAY'2022-CPDCL</t>
  </si>
  <si>
    <t>FPPCA FORMAT for the month of JUNE'2022-CPDCL</t>
  </si>
  <si>
    <t>HNPCL</t>
  </si>
  <si>
    <t>Past claims/refunds, if any, pertaining to the quarters(s) prior to the quarter for which FPPCA is being filed</t>
  </si>
  <si>
    <t>FPPCA FORMAT for the month of Q1 FY23-CPDCL</t>
  </si>
  <si>
    <t>Actual Weighted average Power Purchase Cost per unit of energy (APPC)</t>
  </si>
  <si>
    <t>=</t>
  </si>
  <si>
    <t>Base Weighted average Power Purchase Cost per unit of energy (BPPC)</t>
  </si>
  <si>
    <t>Approved Loss in %</t>
  </si>
  <si>
    <t>Loss % considered (lower of above two rows)</t>
  </si>
  <si>
    <t>FPPCA = (APPC - BPPC ) / (100-Loss in %) (Rs./Unit)</t>
  </si>
  <si>
    <t>Sl. No.</t>
  </si>
  <si>
    <t>NTPL (NLC Tamilnadu Power Ltd Stage-1) (TUTICORIN)</t>
  </si>
  <si>
    <t>Annexure-I</t>
  </si>
  <si>
    <t>fc</t>
  </si>
  <si>
    <t>vc</t>
  </si>
  <si>
    <t>Total</t>
  </si>
  <si>
    <t>Actual loss % for corresponding quarter of last year (Jul'21 to Sep'21)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</si>
</sst>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0" fontId="5" fillId="0" borderId="0" xfId="1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149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view="pageBreakPreview" topLeftCell="A43" zoomScaleNormal="100" zoomScaleSheetLayoutView="100" workbookViewId="0">
      <selection activeCell="X57" sqref="X57"/>
    </sheetView>
  </sheetViews>
  <sheetFormatPr defaultColWidth="35.42578125" defaultRowHeight="87" customHeight="1" x14ac:dyDescent="0.25"/>
  <cols>
    <col min="1" max="1" width="4.42578125" style="1" customWidth="1"/>
    <col min="2" max="2" width="29.5703125" style="15" customWidth="1"/>
    <col min="3" max="3" width="8.5703125" style="1" bestFit="1" customWidth="1"/>
    <col min="4" max="4" width="8.85546875" style="16" bestFit="1" customWidth="1"/>
    <col min="5" max="6" width="7.5703125" style="1" bestFit="1" customWidth="1"/>
    <col min="7" max="7" width="9.42578125" style="1" bestFit="1" customWidth="1"/>
    <col min="8" max="9" width="7.5703125" style="1" bestFit="1" customWidth="1"/>
    <col min="10" max="10" width="9.140625" style="1" bestFit="1" customWidth="1"/>
    <col min="11" max="12" width="7.5703125" style="1" bestFit="1" customWidth="1"/>
    <col min="13" max="13" width="9.140625" style="1" bestFit="1" customWidth="1"/>
    <col min="14" max="14" width="4.5703125" style="1" bestFit="1" customWidth="1"/>
    <col min="15" max="15" width="6.7109375" style="1" bestFit="1" customWidth="1"/>
    <col min="16" max="16" width="9.140625" style="1" bestFit="1" customWidth="1"/>
    <col min="17" max="17" width="4.5703125" style="1" bestFit="1" customWidth="1"/>
    <col min="18" max="18" width="6.7109375" style="1" bestFit="1" customWidth="1"/>
    <col min="19" max="19" width="9.5703125" style="1" bestFit="1" customWidth="1"/>
    <col min="20" max="20" width="4.5703125" style="1" bestFit="1" customWidth="1"/>
    <col min="21" max="21" width="6.7109375" style="1" bestFit="1" customWidth="1"/>
    <col min="22" max="22" width="9.140625" style="1" bestFit="1" customWidth="1"/>
    <col min="23" max="24" width="7.5703125" style="1" bestFit="1" customWidth="1"/>
    <col min="25" max="25" width="9.140625" style="1" bestFit="1" customWidth="1"/>
    <col min="26" max="26" width="9.42578125" style="1" bestFit="1" customWidth="1"/>
    <col min="27" max="16384" width="35.42578125" style="1"/>
  </cols>
  <sheetData>
    <row r="1" spans="1:25" ht="18" customHeight="1" x14ac:dyDescent="0.25">
      <c r="A1" s="26" t="s">
        <v>86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1.75" customHeight="1" x14ac:dyDescent="0.25">
      <c r="A2" s="27" t="s">
        <v>98</v>
      </c>
      <c r="B2" s="28" t="s">
        <v>0</v>
      </c>
      <c r="C2" s="27" t="s">
        <v>1</v>
      </c>
      <c r="D2" s="29" t="s">
        <v>2</v>
      </c>
      <c r="E2" s="27" t="s">
        <v>3</v>
      </c>
      <c r="F2" s="27"/>
      <c r="G2" s="27"/>
      <c r="H2" s="27" t="s">
        <v>4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s="2" customFormat="1" ht="36.75" customHeight="1" x14ac:dyDescent="0.25">
      <c r="A3" s="27"/>
      <c r="B3" s="28"/>
      <c r="C3" s="27"/>
      <c r="D3" s="29"/>
      <c r="E3" s="27"/>
      <c r="F3" s="27"/>
      <c r="G3" s="27"/>
      <c r="H3" s="27" t="s">
        <v>5</v>
      </c>
      <c r="I3" s="27"/>
      <c r="J3" s="27"/>
      <c r="K3" s="27" t="s">
        <v>6</v>
      </c>
      <c r="L3" s="27"/>
      <c r="M3" s="27"/>
      <c r="N3" s="27" t="s">
        <v>7</v>
      </c>
      <c r="O3" s="27"/>
      <c r="P3" s="27"/>
      <c r="Q3" s="27" t="s">
        <v>8</v>
      </c>
      <c r="R3" s="27"/>
      <c r="S3" s="27"/>
      <c r="T3" s="27" t="s">
        <v>9</v>
      </c>
      <c r="U3" s="27"/>
      <c r="V3" s="27"/>
      <c r="W3" s="27" t="s">
        <v>10</v>
      </c>
      <c r="X3" s="27"/>
      <c r="Y3" s="27"/>
    </row>
    <row r="4" spans="1:25" s="2" customFormat="1" ht="25.5" x14ac:dyDescent="0.25">
      <c r="A4" s="27"/>
      <c r="B4" s="28"/>
      <c r="C4" s="27"/>
      <c r="D4" s="29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27</v>
      </c>
      <c r="V4" s="3" t="s">
        <v>28</v>
      </c>
      <c r="W4" s="3" t="s">
        <v>29</v>
      </c>
      <c r="X4" s="3" t="s">
        <v>30</v>
      </c>
      <c r="Y4" s="3" t="s">
        <v>31</v>
      </c>
    </row>
    <row r="5" spans="1:25" ht="15.6" customHeight="1" x14ac:dyDescent="0.25">
      <c r="A5" s="4">
        <v>1</v>
      </c>
      <c r="B5" s="5" t="s">
        <v>32</v>
      </c>
      <c r="C5" s="4">
        <v>420</v>
      </c>
      <c r="D5" s="6">
        <v>0.2334</v>
      </c>
      <c r="E5" s="7">
        <v>53.733333333333327</v>
      </c>
      <c r="F5" s="7">
        <v>54.020974600000002</v>
      </c>
      <c r="G5" s="7">
        <f>F5-E5</f>
        <v>0.28764126666667522</v>
      </c>
      <c r="H5" s="7">
        <v>46.272222222222226</v>
      </c>
      <c r="I5" s="7">
        <v>46.270901692599999</v>
      </c>
      <c r="J5" s="7">
        <f t="shared" ref="J5:J9" si="0">I5-H5</f>
        <v>-1.3205296222267293E-3</v>
      </c>
      <c r="K5" s="7">
        <f>3.34*E5</f>
        <v>179.46933333333331</v>
      </c>
      <c r="L5" s="7">
        <v>181.4884740608</v>
      </c>
      <c r="M5" s="7">
        <f t="shared" ref="M5:M12" si="1">L5-K5</f>
        <v>2.0191407274666915</v>
      </c>
      <c r="N5" s="7">
        <v>0</v>
      </c>
      <c r="O5" s="7">
        <v>0</v>
      </c>
      <c r="P5" s="7">
        <f>O5-N5</f>
        <v>0</v>
      </c>
      <c r="Q5" s="7">
        <v>0</v>
      </c>
      <c r="R5" s="7">
        <v>0</v>
      </c>
      <c r="S5" s="7">
        <f t="shared" ref="S5:S12" si="2">R5-Q5</f>
        <v>0</v>
      </c>
      <c r="T5" s="7">
        <v>0</v>
      </c>
      <c r="U5" s="7">
        <v>0</v>
      </c>
      <c r="V5" s="7">
        <f t="shared" ref="V5:V12" si="3">U5-T5</f>
        <v>0</v>
      </c>
      <c r="W5" s="7">
        <f>T5+Q5+N5+K5+H5</f>
        <v>225.74155555555552</v>
      </c>
      <c r="X5" s="7">
        <f>U5+R5+O5+L5+I5</f>
        <v>227.75937575340001</v>
      </c>
      <c r="Y5" s="7">
        <f t="shared" ref="Y5:Y12" si="4">X5-W5</f>
        <v>2.0178201978444861</v>
      </c>
    </row>
    <row r="6" spans="1:25" ht="15.6" customHeight="1" x14ac:dyDescent="0.25">
      <c r="A6" s="4">
        <f>A5+1</f>
        <v>2</v>
      </c>
      <c r="B6" s="5" t="s">
        <v>33</v>
      </c>
      <c r="C6" s="4">
        <v>420</v>
      </c>
      <c r="D6" s="6">
        <v>0.2334</v>
      </c>
      <c r="E6" s="7">
        <v>53.733333333333327</v>
      </c>
      <c r="F6" s="7">
        <v>54.020974600000002</v>
      </c>
      <c r="G6" s="7">
        <f t="shared" ref="G6:G12" si="5">F6-E6</f>
        <v>0.28764126666667522</v>
      </c>
      <c r="H6" s="7">
        <v>46.272222222222226</v>
      </c>
      <c r="I6" s="7">
        <v>46.270901692599999</v>
      </c>
      <c r="J6" s="7">
        <f t="shared" si="0"/>
        <v>-1.3205296222267293E-3</v>
      </c>
      <c r="K6" s="7">
        <f t="shared" ref="K6:K7" si="6">3.34*E6</f>
        <v>179.46933333333331</v>
      </c>
      <c r="L6" s="7">
        <v>181.4884740608</v>
      </c>
      <c r="M6" s="7">
        <f t="shared" si="1"/>
        <v>2.0191407274666915</v>
      </c>
      <c r="N6" s="7">
        <v>0</v>
      </c>
      <c r="O6" s="7">
        <v>0</v>
      </c>
      <c r="P6" s="7">
        <f t="shared" ref="P6:P12" si="7">O6-N6</f>
        <v>0</v>
      </c>
      <c r="Q6" s="7">
        <v>0</v>
      </c>
      <c r="R6" s="7">
        <v>0</v>
      </c>
      <c r="S6" s="7">
        <f t="shared" si="2"/>
        <v>0</v>
      </c>
      <c r="T6" s="7">
        <v>0</v>
      </c>
      <c r="U6" s="7">
        <v>0</v>
      </c>
      <c r="V6" s="7">
        <f t="shared" si="3"/>
        <v>0</v>
      </c>
      <c r="W6" s="7">
        <f t="shared" ref="W6:X12" si="8">T6+Q6+N6+K6+H6</f>
        <v>225.74155555555552</v>
      </c>
      <c r="X6" s="7">
        <f t="shared" si="8"/>
        <v>227.75937575340001</v>
      </c>
      <c r="Y6" s="7">
        <f t="shared" si="4"/>
        <v>2.0178201978444861</v>
      </c>
    </row>
    <row r="7" spans="1:25" ht="15.6" customHeight="1" x14ac:dyDescent="0.25">
      <c r="A7" s="4">
        <f t="shared" ref="A7:A59" si="9">A6+1</f>
        <v>3</v>
      </c>
      <c r="B7" s="5" t="s">
        <v>34</v>
      </c>
      <c r="C7" s="4">
        <v>420</v>
      </c>
      <c r="D7" s="6">
        <v>0.2334</v>
      </c>
      <c r="E7" s="7">
        <v>53.733333333333327</v>
      </c>
      <c r="F7" s="7">
        <v>54.020974600000002</v>
      </c>
      <c r="G7" s="7">
        <f t="shared" si="5"/>
        <v>0.28764126666667522</v>
      </c>
      <c r="H7" s="7">
        <v>46.272222222222226</v>
      </c>
      <c r="I7" s="7">
        <v>46.270901692599999</v>
      </c>
      <c r="J7" s="7">
        <f t="shared" si="0"/>
        <v>-1.3205296222267293E-3</v>
      </c>
      <c r="K7" s="7">
        <f t="shared" si="6"/>
        <v>179.46933333333331</v>
      </c>
      <c r="L7" s="7">
        <v>181.4884740608</v>
      </c>
      <c r="M7" s="7">
        <f t="shared" si="1"/>
        <v>2.0191407274666915</v>
      </c>
      <c r="N7" s="7">
        <v>0</v>
      </c>
      <c r="O7" s="7">
        <v>0</v>
      </c>
      <c r="P7" s="7">
        <f t="shared" si="7"/>
        <v>0</v>
      </c>
      <c r="Q7" s="7">
        <v>0</v>
      </c>
      <c r="R7" s="7">
        <v>0</v>
      </c>
      <c r="S7" s="7">
        <f t="shared" si="2"/>
        <v>0</v>
      </c>
      <c r="T7" s="7">
        <v>0</v>
      </c>
      <c r="U7" s="7">
        <v>0</v>
      </c>
      <c r="V7" s="7">
        <f t="shared" si="3"/>
        <v>0</v>
      </c>
      <c r="W7" s="7">
        <f t="shared" si="8"/>
        <v>225.74155555555552</v>
      </c>
      <c r="X7" s="7">
        <f t="shared" si="8"/>
        <v>227.75937575340001</v>
      </c>
      <c r="Y7" s="7">
        <f t="shared" si="4"/>
        <v>2.0178201978444861</v>
      </c>
    </row>
    <row r="8" spans="1:25" ht="15.6" customHeight="1" x14ac:dyDescent="0.25">
      <c r="A8" s="4">
        <f t="shared" si="9"/>
        <v>4</v>
      </c>
      <c r="B8" s="5" t="s">
        <v>35</v>
      </c>
      <c r="C8" s="4">
        <v>500</v>
      </c>
      <c r="D8" s="6">
        <v>0.2334</v>
      </c>
      <c r="E8" s="7">
        <v>64.84</v>
      </c>
      <c r="F8" s="7">
        <v>73.312923900000001</v>
      </c>
      <c r="G8" s="7">
        <f t="shared" si="5"/>
        <v>8.4729238999999978</v>
      </c>
      <c r="H8" s="7">
        <v>55.758333333333326</v>
      </c>
      <c r="I8" s="7">
        <v>55.755369922200003</v>
      </c>
      <c r="J8" s="7">
        <f t="shared" si="0"/>
        <v>-2.9634111333223245E-3</v>
      </c>
      <c r="K8" s="7">
        <f>3.15*E8</f>
        <v>204.24600000000001</v>
      </c>
      <c r="L8" s="7">
        <v>230.82309035040001</v>
      </c>
      <c r="M8" s="7">
        <f t="shared" si="1"/>
        <v>26.577090350399999</v>
      </c>
      <c r="N8" s="7">
        <v>0</v>
      </c>
      <c r="O8" s="7">
        <v>0</v>
      </c>
      <c r="P8" s="7">
        <f t="shared" si="7"/>
        <v>0</v>
      </c>
      <c r="Q8" s="7">
        <v>0</v>
      </c>
      <c r="R8" s="7">
        <v>0</v>
      </c>
      <c r="S8" s="7">
        <f t="shared" si="2"/>
        <v>0</v>
      </c>
      <c r="T8" s="7">
        <v>0</v>
      </c>
      <c r="U8" s="7">
        <v>0</v>
      </c>
      <c r="V8" s="7">
        <f t="shared" si="3"/>
        <v>0</v>
      </c>
      <c r="W8" s="7">
        <f t="shared" si="8"/>
        <v>260.00433333333331</v>
      </c>
      <c r="X8" s="7">
        <f t="shared" si="8"/>
        <v>286.57846027260001</v>
      </c>
      <c r="Y8" s="7">
        <f t="shared" si="4"/>
        <v>26.574126939266705</v>
      </c>
    </row>
    <row r="9" spans="1:25" ht="15.6" customHeight="1" x14ac:dyDescent="0.25">
      <c r="A9" s="4">
        <f t="shared" si="9"/>
        <v>5</v>
      </c>
      <c r="B9" s="5" t="s">
        <v>36</v>
      </c>
      <c r="C9" s="4">
        <v>420</v>
      </c>
      <c r="D9" s="6">
        <v>0.2334</v>
      </c>
      <c r="E9" s="7">
        <v>53.73</v>
      </c>
      <c r="F9" s="7">
        <v>53.126998139999998</v>
      </c>
      <c r="G9" s="7">
        <f t="shared" si="5"/>
        <v>-0.60300185999999911</v>
      </c>
      <c r="H9" s="7">
        <v>52.341666666666669</v>
      </c>
      <c r="I9" s="7">
        <v>52.345784999999999</v>
      </c>
      <c r="J9" s="7">
        <f t="shared" si="0"/>
        <v>4.1183333333307814E-3</v>
      </c>
      <c r="K9" s="7">
        <f>3.86*E9</f>
        <v>207.39779999999999</v>
      </c>
      <c r="L9" s="7">
        <v>217.04642031660001</v>
      </c>
      <c r="M9" s="7">
        <f t="shared" si="1"/>
        <v>9.6486203166000166</v>
      </c>
      <c r="N9" s="7">
        <v>0</v>
      </c>
      <c r="O9" s="7">
        <v>0</v>
      </c>
      <c r="P9" s="7">
        <f t="shared" si="7"/>
        <v>0</v>
      </c>
      <c r="Q9" s="7">
        <v>0</v>
      </c>
      <c r="R9" s="7">
        <v>0</v>
      </c>
      <c r="S9" s="7">
        <f t="shared" si="2"/>
        <v>0</v>
      </c>
      <c r="T9" s="7">
        <v>0</v>
      </c>
      <c r="U9" s="7">
        <v>0</v>
      </c>
      <c r="V9" s="7">
        <f t="shared" si="3"/>
        <v>0</v>
      </c>
      <c r="W9" s="7">
        <f t="shared" si="8"/>
        <v>259.73946666666666</v>
      </c>
      <c r="X9" s="7">
        <f t="shared" si="8"/>
        <v>269.39220531659998</v>
      </c>
      <c r="Y9" s="7">
        <f t="shared" si="4"/>
        <v>9.6527386499333261</v>
      </c>
    </row>
    <row r="10" spans="1:25" ht="15.6" customHeight="1" x14ac:dyDescent="0.25">
      <c r="A10" s="4">
        <f t="shared" si="9"/>
        <v>6</v>
      </c>
      <c r="B10" s="5" t="s">
        <v>37</v>
      </c>
      <c r="C10" s="4">
        <v>420</v>
      </c>
      <c r="D10" s="6">
        <v>0.2334</v>
      </c>
      <c r="E10" s="7">
        <v>53.73</v>
      </c>
      <c r="F10" s="7">
        <v>45.459761460000003</v>
      </c>
      <c r="G10" s="7">
        <f t="shared" si="5"/>
        <v>-8.270238539999994</v>
      </c>
      <c r="H10" s="7">
        <v>51.325000000000003</v>
      </c>
      <c r="I10" s="7">
        <v>51.328549844399994</v>
      </c>
      <c r="J10" s="7">
        <f>I10-H10</f>
        <v>3.5498443999912865E-3</v>
      </c>
      <c r="K10" s="7">
        <f t="shared" ref="K10:K11" si="10">3.86*E10</f>
        <v>207.39779999999999</v>
      </c>
      <c r="L10" s="7">
        <v>185.72249204580001</v>
      </c>
      <c r="M10" s="7">
        <f t="shared" si="1"/>
        <v>-21.67530795419998</v>
      </c>
      <c r="N10" s="7">
        <v>0</v>
      </c>
      <c r="O10" s="7">
        <v>0</v>
      </c>
      <c r="P10" s="7">
        <f t="shared" si="7"/>
        <v>0</v>
      </c>
      <c r="Q10" s="7">
        <v>0</v>
      </c>
      <c r="R10" s="7">
        <v>0</v>
      </c>
      <c r="S10" s="7">
        <f t="shared" si="2"/>
        <v>0</v>
      </c>
      <c r="T10" s="7">
        <v>0</v>
      </c>
      <c r="U10" s="7">
        <v>0</v>
      </c>
      <c r="V10" s="7">
        <f t="shared" si="3"/>
        <v>0</v>
      </c>
      <c r="W10" s="7">
        <f t="shared" si="8"/>
        <v>258.72280000000001</v>
      </c>
      <c r="X10" s="7">
        <f t="shared" si="8"/>
        <v>237.0510418902</v>
      </c>
      <c r="Y10" s="7">
        <f t="shared" si="4"/>
        <v>-21.67175810980001</v>
      </c>
    </row>
    <row r="11" spans="1:25" ht="15.6" customHeight="1" x14ac:dyDescent="0.25">
      <c r="A11" s="4">
        <f t="shared" si="9"/>
        <v>7</v>
      </c>
      <c r="B11" s="5" t="s">
        <v>38</v>
      </c>
      <c r="C11" s="4">
        <v>210</v>
      </c>
      <c r="D11" s="6">
        <v>0.2334</v>
      </c>
      <c r="E11" s="7">
        <v>26.87</v>
      </c>
      <c r="F11" s="7">
        <v>17.864319300000002</v>
      </c>
      <c r="G11" s="7">
        <f t="shared" si="5"/>
        <v>-9.0056806999999992</v>
      </c>
      <c r="H11" s="7">
        <v>33.166666666666664</v>
      </c>
      <c r="I11" s="7">
        <v>33.1700300778</v>
      </c>
      <c r="J11" s="7">
        <f t="shared" ref="J11:J12" si="11">I11-H11</f>
        <v>3.3634111333356032E-3</v>
      </c>
      <c r="K11" s="7">
        <f t="shared" si="10"/>
        <v>103.7182</v>
      </c>
      <c r="L11" s="7">
        <v>72.983354697599992</v>
      </c>
      <c r="M11" s="7">
        <f t="shared" si="1"/>
        <v>-30.734845302400004</v>
      </c>
      <c r="N11" s="7">
        <v>0</v>
      </c>
      <c r="O11" s="7">
        <v>0</v>
      </c>
      <c r="P11" s="7">
        <f t="shared" si="7"/>
        <v>0</v>
      </c>
      <c r="Q11" s="7">
        <v>0</v>
      </c>
      <c r="R11" s="7">
        <v>0</v>
      </c>
      <c r="S11" s="7">
        <f t="shared" si="2"/>
        <v>0</v>
      </c>
      <c r="T11" s="7">
        <v>0</v>
      </c>
      <c r="U11" s="7">
        <v>0</v>
      </c>
      <c r="V11" s="7">
        <f t="shared" si="3"/>
        <v>0</v>
      </c>
      <c r="W11" s="7">
        <f t="shared" si="8"/>
        <v>136.88486666666665</v>
      </c>
      <c r="X11" s="7">
        <f t="shared" si="8"/>
        <v>106.15338477539999</v>
      </c>
      <c r="Y11" s="7">
        <f t="shared" si="4"/>
        <v>-30.731481891266668</v>
      </c>
    </row>
    <row r="12" spans="1:25" ht="15.6" customHeight="1" x14ac:dyDescent="0.25">
      <c r="A12" s="4">
        <f t="shared" si="9"/>
        <v>8</v>
      </c>
      <c r="B12" s="5" t="s">
        <v>39</v>
      </c>
      <c r="C12" s="4">
        <v>600</v>
      </c>
      <c r="D12" s="6">
        <v>0.2334</v>
      </c>
      <c r="E12" s="7">
        <v>83.87</v>
      </c>
      <c r="F12" s="7">
        <v>66.130622399999993</v>
      </c>
      <c r="G12" s="7">
        <f t="shared" si="5"/>
        <v>-17.739377600000012</v>
      </c>
      <c r="H12" s="7">
        <v>146.36666666666665</v>
      </c>
      <c r="I12" s="7">
        <v>146.36708492220001</v>
      </c>
      <c r="J12" s="7">
        <f t="shared" si="11"/>
        <v>4.182555333613891E-4</v>
      </c>
      <c r="K12" s="7">
        <f>3.66*E12</f>
        <v>306.96420000000001</v>
      </c>
      <c r="L12" s="7">
        <v>243.90385237679999</v>
      </c>
      <c r="M12" s="7">
        <f t="shared" si="1"/>
        <v>-63.060347623200016</v>
      </c>
      <c r="N12" s="7">
        <v>0</v>
      </c>
      <c r="O12" s="7">
        <v>0</v>
      </c>
      <c r="P12" s="7">
        <f t="shared" si="7"/>
        <v>0</v>
      </c>
      <c r="Q12" s="7">
        <v>0</v>
      </c>
      <c r="R12" s="7">
        <v>0</v>
      </c>
      <c r="S12" s="7">
        <f t="shared" si="2"/>
        <v>0</v>
      </c>
      <c r="T12" s="7">
        <v>0</v>
      </c>
      <c r="U12" s="7">
        <v>0</v>
      </c>
      <c r="V12" s="7">
        <f t="shared" si="3"/>
        <v>0</v>
      </c>
      <c r="W12" s="7">
        <f t="shared" si="8"/>
        <v>453.33086666666668</v>
      </c>
      <c r="X12" s="7">
        <f t="shared" si="8"/>
        <v>390.27093729900002</v>
      </c>
      <c r="Y12" s="7">
        <f t="shared" si="4"/>
        <v>-63.059929367666655</v>
      </c>
    </row>
    <row r="13" spans="1:25" ht="15.6" customHeight="1" x14ac:dyDescent="0.25">
      <c r="A13" s="4">
        <f t="shared" si="9"/>
        <v>9</v>
      </c>
      <c r="B13" s="8" t="s">
        <v>40</v>
      </c>
      <c r="C13" s="3">
        <f>SUM(C5:C12)</f>
        <v>3410</v>
      </c>
      <c r="D13" s="9"/>
      <c r="E13" s="10">
        <f t="shared" ref="E13:W13" si="12">SUM(E5:E12)</f>
        <v>444.24</v>
      </c>
      <c r="F13" s="10">
        <f t="shared" si="12"/>
        <v>417.95754899999997</v>
      </c>
      <c r="G13" s="10">
        <f t="shared" si="12"/>
        <v>-26.28245099999998</v>
      </c>
      <c r="H13" s="10">
        <f t="shared" si="12"/>
        <v>477.77499999999998</v>
      </c>
      <c r="I13" s="10">
        <f t="shared" si="12"/>
        <v>477.77952484440004</v>
      </c>
      <c r="J13" s="10">
        <f t="shared" si="12"/>
        <v>4.5248444000165478E-3</v>
      </c>
      <c r="K13" s="10">
        <f t="shared" si="12"/>
        <v>1568.1320000000001</v>
      </c>
      <c r="L13" s="10">
        <f t="shared" si="12"/>
        <v>1494.9446319695999</v>
      </c>
      <c r="M13" s="10">
        <f t="shared" si="12"/>
        <v>-73.187368030399909</v>
      </c>
      <c r="N13" s="10">
        <f t="shared" si="12"/>
        <v>0</v>
      </c>
      <c r="O13" s="10">
        <f t="shared" si="12"/>
        <v>0</v>
      </c>
      <c r="P13" s="10">
        <f t="shared" si="12"/>
        <v>0</v>
      </c>
      <c r="Q13" s="10">
        <f t="shared" si="12"/>
        <v>0</v>
      </c>
      <c r="R13" s="10">
        <f t="shared" si="12"/>
        <v>0</v>
      </c>
      <c r="S13" s="10">
        <f t="shared" si="12"/>
        <v>0</v>
      </c>
      <c r="T13" s="10">
        <f t="shared" si="12"/>
        <v>0</v>
      </c>
      <c r="U13" s="10">
        <f t="shared" si="12"/>
        <v>0</v>
      </c>
      <c r="V13" s="10">
        <f t="shared" si="12"/>
        <v>0</v>
      </c>
      <c r="W13" s="10">
        <f t="shared" si="12"/>
        <v>2045.9069999999997</v>
      </c>
      <c r="X13" s="10">
        <f>SUM(X5:X12)</f>
        <v>1972.7241568139998</v>
      </c>
      <c r="Y13" s="10">
        <f t="shared" ref="Y13" si="13">SUM(Y5:Y12)</f>
        <v>-73.182843185999843</v>
      </c>
    </row>
    <row r="14" spans="1:25" ht="15.6" customHeight="1" x14ac:dyDescent="0.25">
      <c r="A14" s="4">
        <f t="shared" si="9"/>
        <v>10</v>
      </c>
      <c r="B14" s="5" t="s">
        <v>41</v>
      </c>
      <c r="C14" s="4">
        <v>770</v>
      </c>
      <c r="D14" s="6">
        <v>0.2334</v>
      </c>
      <c r="E14" s="7">
        <v>7.97</v>
      </c>
      <c r="F14" s="7">
        <v>-6.831617999999999E-2</v>
      </c>
      <c r="G14" s="7">
        <f t="shared" ref="G14:G19" si="14">F14-E14</f>
        <v>-8.0383161799999989</v>
      </c>
      <c r="H14" s="7">
        <v>44.208333333333336</v>
      </c>
      <c r="I14" s="7">
        <v>44.211795000000002</v>
      </c>
      <c r="J14" s="7">
        <f t="shared" ref="J14:J19" si="15">I14-H14</f>
        <v>3.4616666666664742E-3</v>
      </c>
      <c r="K14" s="7">
        <v>0</v>
      </c>
      <c r="L14" s="7">
        <v>0</v>
      </c>
      <c r="M14" s="7">
        <f t="shared" ref="M14:M19" si="16">L14-K14</f>
        <v>0</v>
      </c>
      <c r="N14" s="7">
        <v>0</v>
      </c>
      <c r="O14" s="7">
        <v>0</v>
      </c>
      <c r="P14" s="7">
        <f t="shared" ref="P14:P19" si="17">O14-N14</f>
        <v>0</v>
      </c>
      <c r="Q14" s="7">
        <v>0</v>
      </c>
      <c r="R14" s="7">
        <v>0</v>
      </c>
      <c r="S14" s="7">
        <f t="shared" ref="S14:S19" si="18">R14-Q14</f>
        <v>0</v>
      </c>
      <c r="T14" s="7">
        <v>0</v>
      </c>
      <c r="U14" s="7">
        <v>0</v>
      </c>
      <c r="V14" s="7">
        <f t="shared" ref="V14:V19" si="19">U14-T14</f>
        <v>0</v>
      </c>
      <c r="W14" s="7">
        <f t="shared" ref="W14:X19" si="20">T14+Q14+N14+K14+H14</f>
        <v>44.208333333333336</v>
      </c>
      <c r="X14" s="7">
        <f t="shared" si="20"/>
        <v>44.211795000000002</v>
      </c>
      <c r="Y14" s="7">
        <f t="shared" ref="Y14:Y19" si="21">X14-W14</f>
        <v>3.4616666666664742E-3</v>
      </c>
    </row>
    <row r="15" spans="1:25" ht="15.6" customHeight="1" x14ac:dyDescent="0.25">
      <c r="A15" s="4">
        <f t="shared" si="9"/>
        <v>11</v>
      </c>
      <c r="B15" s="5" t="s">
        <v>42</v>
      </c>
      <c r="C15" s="4">
        <v>90</v>
      </c>
      <c r="D15" s="6">
        <v>0.2334</v>
      </c>
      <c r="E15" s="7">
        <v>0.08</v>
      </c>
      <c r="F15" s="7">
        <v>1.66798143</v>
      </c>
      <c r="G15" s="7">
        <f t="shared" si="14"/>
        <v>1.5879814299999999</v>
      </c>
      <c r="H15" s="7">
        <v>5.0749999999999993</v>
      </c>
      <c r="I15" s="7">
        <v>5.0745050778000005</v>
      </c>
      <c r="J15" s="7">
        <f t="shared" si="15"/>
        <v>-4.9492219999880405E-4</v>
      </c>
      <c r="K15" s="7">
        <v>0</v>
      </c>
      <c r="L15" s="7">
        <v>0</v>
      </c>
      <c r="M15" s="7">
        <f t="shared" si="16"/>
        <v>0</v>
      </c>
      <c r="N15" s="7">
        <v>0</v>
      </c>
      <c r="O15" s="7">
        <v>0</v>
      </c>
      <c r="P15" s="7">
        <f t="shared" si="17"/>
        <v>0</v>
      </c>
      <c r="Q15" s="7">
        <v>0</v>
      </c>
      <c r="R15" s="7">
        <v>0</v>
      </c>
      <c r="S15" s="7">
        <f t="shared" si="18"/>
        <v>0</v>
      </c>
      <c r="T15" s="7">
        <v>0</v>
      </c>
      <c r="U15" s="7">
        <v>0</v>
      </c>
      <c r="V15" s="7">
        <f t="shared" si="19"/>
        <v>0</v>
      </c>
      <c r="W15" s="7">
        <f t="shared" si="20"/>
        <v>5.0749999999999993</v>
      </c>
      <c r="X15" s="7">
        <f t="shared" si="20"/>
        <v>5.0745050778000005</v>
      </c>
      <c r="Y15" s="7">
        <f t="shared" si="21"/>
        <v>-4.9492219999880405E-4</v>
      </c>
    </row>
    <row r="16" spans="1:25" ht="15.6" customHeight="1" x14ac:dyDescent="0.25">
      <c r="A16" s="4">
        <f t="shared" si="9"/>
        <v>12</v>
      </c>
      <c r="B16" s="5" t="s">
        <v>43</v>
      </c>
      <c r="C16" s="4">
        <v>50</v>
      </c>
      <c r="D16" s="6">
        <v>0.2334</v>
      </c>
      <c r="E16" s="7">
        <v>0.23</v>
      </c>
      <c r="F16" s="7">
        <v>0.36284364000000002</v>
      </c>
      <c r="G16" s="7">
        <f t="shared" si="14"/>
        <v>0.13284364000000001</v>
      </c>
      <c r="H16" s="7">
        <v>9.7416666666666671</v>
      </c>
      <c r="I16" s="7">
        <v>9.7444500000000005</v>
      </c>
      <c r="J16" s="7">
        <f t="shared" si="15"/>
        <v>2.7833333333333599E-3</v>
      </c>
      <c r="K16" s="7">
        <v>0</v>
      </c>
      <c r="L16" s="7">
        <v>0</v>
      </c>
      <c r="M16" s="7">
        <f t="shared" si="16"/>
        <v>0</v>
      </c>
      <c r="N16" s="7">
        <v>0</v>
      </c>
      <c r="O16" s="7">
        <v>0</v>
      </c>
      <c r="P16" s="7">
        <f t="shared" si="17"/>
        <v>0</v>
      </c>
      <c r="Q16" s="7">
        <v>0</v>
      </c>
      <c r="R16" s="7">
        <v>0</v>
      </c>
      <c r="S16" s="7">
        <f t="shared" si="18"/>
        <v>0</v>
      </c>
      <c r="T16" s="7">
        <v>0</v>
      </c>
      <c r="U16" s="7">
        <v>0</v>
      </c>
      <c r="V16" s="7">
        <f t="shared" si="19"/>
        <v>0</v>
      </c>
      <c r="W16" s="7">
        <f t="shared" si="20"/>
        <v>9.7416666666666671</v>
      </c>
      <c r="X16" s="7">
        <f t="shared" si="20"/>
        <v>9.7444500000000005</v>
      </c>
      <c r="Y16" s="7">
        <f t="shared" si="21"/>
        <v>2.7833333333333599E-3</v>
      </c>
    </row>
    <row r="17" spans="1:25" ht="15.6" customHeight="1" x14ac:dyDescent="0.25">
      <c r="A17" s="4">
        <f t="shared" si="9"/>
        <v>13</v>
      </c>
      <c r="B17" s="5" t="s">
        <v>44</v>
      </c>
      <c r="C17" s="4">
        <v>725</v>
      </c>
      <c r="D17" s="6">
        <v>0.2334</v>
      </c>
      <c r="E17" s="7">
        <v>34.81</v>
      </c>
      <c r="F17" s="7">
        <v>38.770659367200004</v>
      </c>
      <c r="G17" s="7">
        <f t="shared" si="14"/>
        <v>3.9606593672000017</v>
      </c>
      <c r="H17" s="7">
        <v>47.55</v>
      </c>
      <c r="I17" s="7">
        <v>47.553305077799997</v>
      </c>
      <c r="J17" s="7">
        <f t="shared" si="15"/>
        <v>3.3050778000003334E-3</v>
      </c>
      <c r="K17" s="7">
        <v>0</v>
      </c>
      <c r="L17" s="7">
        <v>0</v>
      </c>
      <c r="M17" s="7">
        <f t="shared" si="16"/>
        <v>0</v>
      </c>
      <c r="N17" s="7">
        <v>0</v>
      </c>
      <c r="O17" s="7">
        <v>0</v>
      </c>
      <c r="P17" s="7">
        <f t="shared" si="17"/>
        <v>0</v>
      </c>
      <c r="Q17" s="7">
        <v>0</v>
      </c>
      <c r="R17" s="7">
        <v>0</v>
      </c>
      <c r="S17" s="7">
        <f t="shared" si="18"/>
        <v>0</v>
      </c>
      <c r="T17" s="7">
        <v>0</v>
      </c>
      <c r="U17" s="7">
        <v>0</v>
      </c>
      <c r="V17" s="7">
        <f t="shared" si="19"/>
        <v>0</v>
      </c>
      <c r="W17" s="7">
        <f t="shared" si="20"/>
        <v>47.55</v>
      </c>
      <c r="X17" s="7">
        <f t="shared" si="20"/>
        <v>47.553305077799997</v>
      </c>
      <c r="Y17" s="7">
        <f t="shared" si="21"/>
        <v>3.3050778000003334E-3</v>
      </c>
    </row>
    <row r="18" spans="1:25" ht="15.6" customHeight="1" x14ac:dyDescent="0.25">
      <c r="A18" s="4">
        <f t="shared" si="9"/>
        <v>14</v>
      </c>
      <c r="B18" s="5" t="s">
        <v>45</v>
      </c>
      <c r="C18" s="4">
        <v>20</v>
      </c>
      <c r="D18" s="6">
        <v>0.2334</v>
      </c>
      <c r="E18" s="7">
        <v>0</v>
      </c>
      <c r="F18" s="7">
        <v>-6.6152562E-3</v>
      </c>
      <c r="G18" s="7">
        <f t="shared" si="14"/>
        <v>-6.6152562E-3</v>
      </c>
      <c r="H18" s="7">
        <v>2.6333333333333337</v>
      </c>
      <c r="I18" s="7">
        <v>2.6296398443999998</v>
      </c>
      <c r="J18" s="7">
        <f t="shared" si="15"/>
        <v>-3.6934889333339882E-3</v>
      </c>
      <c r="K18" s="7">
        <v>0</v>
      </c>
      <c r="L18" s="7">
        <v>0</v>
      </c>
      <c r="M18" s="7">
        <f t="shared" si="16"/>
        <v>0</v>
      </c>
      <c r="N18" s="7">
        <v>0</v>
      </c>
      <c r="O18" s="7">
        <v>0</v>
      </c>
      <c r="P18" s="7">
        <f t="shared" si="17"/>
        <v>0</v>
      </c>
      <c r="Q18" s="7">
        <v>0</v>
      </c>
      <c r="R18" s="7">
        <v>0</v>
      </c>
      <c r="S18" s="7">
        <f t="shared" si="18"/>
        <v>0</v>
      </c>
      <c r="T18" s="7">
        <v>0</v>
      </c>
      <c r="U18" s="7">
        <v>0</v>
      </c>
      <c r="V18" s="7">
        <f t="shared" si="19"/>
        <v>0</v>
      </c>
      <c r="W18" s="7">
        <f t="shared" si="20"/>
        <v>2.6333333333333337</v>
      </c>
      <c r="X18" s="7">
        <f t="shared" si="20"/>
        <v>2.6296398443999998</v>
      </c>
      <c r="Y18" s="7">
        <f t="shared" si="21"/>
        <v>-3.6934889333339882E-3</v>
      </c>
    </row>
    <row r="19" spans="1:25" ht="15.6" customHeight="1" x14ac:dyDescent="0.25">
      <c r="A19" s="4">
        <f t="shared" si="9"/>
        <v>15</v>
      </c>
      <c r="B19" s="5" t="s">
        <v>46</v>
      </c>
      <c r="C19" s="4">
        <v>1</v>
      </c>
      <c r="D19" s="6">
        <v>0.2334</v>
      </c>
      <c r="E19" s="7">
        <v>0.03</v>
      </c>
      <c r="F19" s="7">
        <v>6.9821610000000006E-2</v>
      </c>
      <c r="G19" s="7">
        <f t="shared" si="14"/>
        <v>3.9821610000000007E-2</v>
      </c>
      <c r="H19" s="7">
        <v>0.35</v>
      </c>
      <c r="I19" s="7">
        <v>0.35399007779999997</v>
      </c>
      <c r="J19" s="7">
        <f t="shared" si="15"/>
        <v>3.9900777999999915E-3</v>
      </c>
      <c r="K19" s="7">
        <v>0</v>
      </c>
      <c r="L19" s="7">
        <v>0</v>
      </c>
      <c r="M19" s="7">
        <f t="shared" si="16"/>
        <v>0</v>
      </c>
      <c r="N19" s="7">
        <v>0</v>
      </c>
      <c r="O19" s="7">
        <v>0</v>
      </c>
      <c r="P19" s="7">
        <f t="shared" si="17"/>
        <v>0</v>
      </c>
      <c r="Q19" s="7">
        <v>0</v>
      </c>
      <c r="R19" s="7">
        <v>0</v>
      </c>
      <c r="S19" s="7">
        <f t="shared" si="18"/>
        <v>0</v>
      </c>
      <c r="T19" s="7">
        <v>0</v>
      </c>
      <c r="U19" s="7">
        <v>0</v>
      </c>
      <c r="V19" s="7">
        <f t="shared" si="19"/>
        <v>0</v>
      </c>
      <c r="W19" s="7">
        <f t="shared" si="20"/>
        <v>0.35</v>
      </c>
      <c r="X19" s="7">
        <f t="shared" si="20"/>
        <v>0.35399007779999997</v>
      </c>
      <c r="Y19" s="7">
        <f t="shared" si="21"/>
        <v>3.9900777999999915E-3</v>
      </c>
    </row>
    <row r="20" spans="1:25" ht="15.6" customHeight="1" x14ac:dyDescent="0.25">
      <c r="A20" s="4">
        <f t="shared" si="9"/>
        <v>16</v>
      </c>
      <c r="B20" s="8" t="s">
        <v>47</v>
      </c>
      <c r="C20" s="3">
        <f>SUM(C14:C19)</f>
        <v>1656</v>
      </c>
      <c r="D20" s="9"/>
      <c r="E20" s="10">
        <f t="shared" ref="E20:R20" si="22">SUM(E14:E19)</f>
        <v>43.120000000000005</v>
      </c>
      <c r="F20" s="10">
        <f t="shared" si="22"/>
        <v>40.796374611000005</v>
      </c>
      <c r="G20" s="10">
        <f t="shared" si="22"/>
        <v>-2.3236253889999969</v>
      </c>
      <c r="H20" s="10">
        <f t="shared" si="22"/>
        <v>109.55833333333332</v>
      </c>
      <c r="I20" s="10">
        <f t="shared" si="22"/>
        <v>109.56768507780001</v>
      </c>
      <c r="J20" s="10">
        <f t="shared" si="22"/>
        <v>9.3517444666673666E-3</v>
      </c>
      <c r="K20" s="10">
        <f t="shared" si="22"/>
        <v>0</v>
      </c>
      <c r="L20" s="10">
        <f t="shared" si="22"/>
        <v>0</v>
      </c>
      <c r="M20" s="10">
        <f t="shared" si="22"/>
        <v>0</v>
      </c>
      <c r="N20" s="10">
        <f t="shared" si="22"/>
        <v>0</v>
      </c>
      <c r="O20" s="10">
        <f t="shared" si="22"/>
        <v>0</v>
      </c>
      <c r="P20" s="10">
        <f t="shared" si="22"/>
        <v>0</v>
      </c>
      <c r="Q20" s="10">
        <f t="shared" si="22"/>
        <v>0</v>
      </c>
      <c r="R20" s="10">
        <f t="shared" si="22"/>
        <v>0</v>
      </c>
      <c r="S20" s="10">
        <f>SUM(S14:S19)</f>
        <v>0</v>
      </c>
      <c r="T20" s="10">
        <f t="shared" ref="T20:Y20" si="23">SUM(T14:T19)</f>
        <v>0</v>
      </c>
      <c r="U20" s="10">
        <f t="shared" si="23"/>
        <v>0</v>
      </c>
      <c r="V20" s="10">
        <f t="shared" si="23"/>
        <v>0</v>
      </c>
      <c r="W20" s="10">
        <f t="shared" si="23"/>
        <v>109.55833333333332</v>
      </c>
      <c r="X20" s="10">
        <f t="shared" si="23"/>
        <v>109.56768507780001</v>
      </c>
      <c r="Y20" s="10">
        <f t="shared" si="23"/>
        <v>9.3517444666673666E-3</v>
      </c>
    </row>
    <row r="21" spans="1:25" ht="15.6" customHeight="1" x14ac:dyDescent="0.25">
      <c r="A21" s="4">
        <f t="shared" si="9"/>
        <v>17</v>
      </c>
      <c r="B21" s="5" t="s">
        <v>48</v>
      </c>
      <c r="C21" s="4">
        <v>141.6</v>
      </c>
      <c r="D21" s="6">
        <v>0.2334</v>
      </c>
      <c r="E21" s="7">
        <v>7.66</v>
      </c>
      <c r="F21" s="7">
        <v>7.1054195399999998</v>
      </c>
      <c r="G21" s="7">
        <f t="shared" ref="G21" si="24">F21-E21</f>
        <v>-0.55458046000000039</v>
      </c>
      <c r="H21" s="7">
        <v>12.6</v>
      </c>
      <c r="I21" s="7">
        <v>12.597765000000001</v>
      </c>
      <c r="J21" s="7">
        <f t="shared" ref="J21" si="25">I21-H21</f>
        <v>-2.2349999999988768E-3</v>
      </c>
      <c r="K21" s="7">
        <v>0</v>
      </c>
      <c r="L21" s="7">
        <v>0</v>
      </c>
      <c r="M21" s="7">
        <f t="shared" ref="M21" si="26">L21-K21</f>
        <v>0</v>
      </c>
      <c r="N21" s="7">
        <v>0</v>
      </c>
      <c r="O21" s="7">
        <v>0</v>
      </c>
      <c r="P21" s="7">
        <f t="shared" ref="P21" si="27">O21-N21</f>
        <v>0</v>
      </c>
      <c r="Q21" s="7">
        <v>0</v>
      </c>
      <c r="R21" s="7">
        <v>0</v>
      </c>
      <c r="S21" s="7">
        <f t="shared" ref="S21" si="28">R21-Q21</f>
        <v>0</v>
      </c>
      <c r="T21" s="7">
        <v>0</v>
      </c>
      <c r="U21" s="7">
        <v>0</v>
      </c>
      <c r="V21" s="7">
        <f t="shared" ref="V21" si="29">U21-T21</f>
        <v>0</v>
      </c>
      <c r="W21" s="7">
        <f t="shared" ref="W21:X21" si="30">T21+Q21+N21+K21+H21</f>
        <v>12.6</v>
      </c>
      <c r="X21" s="7">
        <f t="shared" si="30"/>
        <v>12.597765000000001</v>
      </c>
      <c r="Y21" s="7">
        <f t="shared" ref="Y21" si="31">X21-W21</f>
        <v>-2.2349999999988768E-3</v>
      </c>
    </row>
    <row r="22" spans="1:25" ht="15.6" customHeight="1" x14ac:dyDescent="0.25">
      <c r="A22" s="4">
        <f t="shared" si="9"/>
        <v>18</v>
      </c>
      <c r="B22" s="8" t="s">
        <v>49</v>
      </c>
      <c r="C22" s="3">
        <f>C21+C20+C13</f>
        <v>5207.6000000000004</v>
      </c>
      <c r="D22" s="9"/>
      <c r="E22" s="10">
        <f t="shared" ref="E22:Q22" si="32">E21+E20+E13</f>
        <v>495.02</v>
      </c>
      <c r="F22" s="10">
        <f t="shared" si="32"/>
        <v>465.85934315099996</v>
      </c>
      <c r="G22" s="10">
        <f t="shared" si="32"/>
        <v>-29.160656848999977</v>
      </c>
      <c r="H22" s="10">
        <f t="shared" si="32"/>
        <v>599.93333333333328</v>
      </c>
      <c r="I22" s="10">
        <f t="shared" si="32"/>
        <v>599.9449749222</v>
      </c>
      <c r="J22" s="10">
        <f t="shared" si="32"/>
        <v>1.1641588866685038E-2</v>
      </c>
      <c r="K22" s="10">
        <f t="shared" si="32"/>
        <v>1568.1320000000001</v>
      </c>
      <c r="L22" s="10">
        <f t="shared" si="32"/>
        <v>1494.9446319695999</v>
      </c>
      <c r="M22" s="10">
        <f t="shared" si="32"/>
        <v>-73.187368030399909</v>
      </c>
      <c r="N22" s="10">
        <f t="shared" si="32"/>
        <v>0</v>
      </c>
      <c r="O22" s="10">
        <f t="shared" si="32"/>
        <v>0</v>
      </c>
      <c r="P22" s="10">
        <f t="shared" si="32"/>
        <v>0</v>
      </c>
      <c r="Q22" s="10">
        <f t="shared" si="32"/>
        <v>0</v>
      </c>
      <c r="R22" s="10">
        <f>R21+R20+R13</f>
        <v>0</v>
      </c>
      <c r="S22" s="10">
        <f t="shared" ref="S22:Y22" si="33">S21+S20+S13</f>
        <v>0</v>
      </c>
      <c r="T22" s="10">
        <f t="shared" si="33"/>
        <v>0</v>
      </c>
      <c r="U22" s="10">
        <f t="shared" si="33"/>
        <v>0</v>
      </c>
      <c r="V22" s="10">
        <f t="shared" si="33"/>
        <v>0</v>
      </c>
      <c r="W22" s="10">
        <f t="shared" si="33"/>
        <v>2168.065333333333</v>
      </c>
      <c r="X22" s="10">
        <f t="shared" si="33"/>
        <v>2094.8896068917998</v>
      </c>
      <c r="Y22" s="10">
        <f t="shared" si="33"/>
        <v>-73.175726441533172</v>
      </c>
    </row>
    <row r="23" spans="1:25" ht="15.6" customHeight="1" x14ac:dyDescent="0.25">
      <c r="A23" s="4">
        <f t="shared" si="9"/>
        <v>19</v>
      </c>
      <c r="B23" s="11" t="s">
        <v>50</v>
      </c>
      <c r="C23" s="4">
        <v>2100</v>
      </c>
      <c r="D23" s="6">
        <v>3.2000000000000001E-2</v>
      </c>
      <c r="E23" s="7">
        <v>32.979999999999997</v>
      </c>
      <c r="F23" s="7">
        <v>37.498775999999999</v>
      </c>
      <c r="G23" s="7">
        <f t="shared" ref="G23:G37" si="34">F23-E23</f>
        <v>4.5187760000000026</v>
      </c>
      <c r="H23" s="7">
        <v>27.025000000000002</v>
      </c>
      <c r="I23" s="7">
        <v>27.732294</v>
      </c>
      <c r="J23" s="7">
        <f t="shared" ref="J23:J37" si="35">I23-H23</f>
        <v>0.70729399999999742</v>
      </c>
      <c r="K23" s="7">
        <f>2.62*E23</f>
        <v>86.407600000000002</v>
      </c>
      <c r="L23" s="7">
        <v>115.75872099999999</v>
      </c>
      <c r="M23" s="7">
        <f t="shared" ref="M23:M37" si="36">L23-K23</f>
        <v>29.351120999999992</v>
      </c>
      <c r="N23" s="7"/>
      <c r="O23" s="7"/>
      <c r="P23" s="7">
        <f t="shared" ref="P23:P37" si="37">O23-N23</f>
        <v>0</v>
      </c>
      <c r="Q23" s="7"/>
      <c r="R23" s="7"/>
      <c r="S23" s="7">
        <f t="shared" ref="S23:S37" si="38">R23-Q23</f>
        <v>0</v>
      </c>
      <c r="T23" s="7"/>
      <c r="U23" s="7"/>
      <c r="V23" s="7">
        <f t="shared" ref="V23:V37" si="39">U23-T23</f>
        <v>0</v>
      </c>
      <c r="W23" s="7">
        <f t="shared" ref="W23:X37" si="40">T23+Q23+N23+K23+H23</f>
        <v>113.43260000000001</v>
      </c>
      <c r="X23" s="7">
        <f t="shared" si="40"/>
        <v>143.491015</v>
      </c>
      <c r="Y23" s="7">
        <f t="shared" ref="Y23:Y37" si="41">X23-W23</f>
        <v>30.058414999999997</v>
      </c>
    </row>
    <row r="24" spans="1:25" ht="15.6" customHeight="1" x14ac:dyDescent="0.25">
      <c r="A24" s="4">
        <f t="shared" si="9"/>
        <v>20</v>
      </c>
      <c r="B24" s="11" t="s">
        <v>51</v>
      </c>
      <c r="C24" s="4">
        <v>1000</v>
      </c>
      <c r="D24" s="6">
        <v>0.1076</v>
      </c>
      <c r="E24" s="7">
        <v>63.32</v>
      </c>
      <c r="F24" s="7">
        <v>69.182941</v>
      </c>
      <c r="G24" s="7">
        <f t="shared" si="34"/>
        <v>5.8629409999999993</v>
      </c>
      <c r="H24" s="7">
        <v>59.283333333333339</v>
      </c>
      <c r="I24" s="7">
        <v>62.915796</v>
      </c>
      <c r="J24" s="7">
        <f t="shared" si="35"/>
        <v>3.6324626666666617</v>
      </c>
      <c r="K24" s="7">
        <f>3*E24</f>
        <v>189.96</v>
      </c>
      <c r="L24" s="7">
        <v>264.07128499999999</v>
      </c>
      <c r="M24" s="7">
        <f t="shared" si="36"/>
        <v>74.111284999999981</v>
      </c>
      <c r="N24" s="7"/>
      <c r="O24" s="7"/>
      <c r="P24" s="7">
        <f t="shared" si="37"/>
        <v>0</v>
      </c>
      <c r="Q24" s="7"/>
      <c r="R24" s="7"/>
      <c r="S24" s="7">
        <f t="shared" si="38"/>
        <v>0</v>
      </c>
      <c r="T24" s="7"/>
      <c r="U24" s="7"/>
      <c r="V24" s="7">
        <f t="shared" si="39"/>
        <v>0</v>
      </c>
      <c r="W24" s="7">
        <f t="shared" si="40"/>
        <v>249.24333333333334</v>
      </c>
      <c r="X24" s="7">
        <f t="shared" si="40"/>
        <v>326.98708099999999</v>
      </c>
      <c r="Y24" s="7">
        <f t="shared" si="41"/>
        <v>77.74374766666665</v>
      </c>
    </row>
    <row r="25" spans="1:25" ht="15.6" customHeight="1" x14ac:dyDescent="0.25">
      <c r="A25" s="4">
        <f t="shared" si="9"/>
        <v>21</v>
      </c>
      <c r="B25" s="11" t="s">
        <v>52</v>
      </c>
      <c r="C25" s="4">
        <v>1000</v>
      </c>
      <c r="D25" s="6">
        <v>4.9000000000000002E-2</v>
      </c>
      <c r="E25" s="7">
        <v>20.59</v>
      </c>
      <c r="F25" s="7">
        <v>31.078710999999998</v>
      </c>
      <c r="G25" s="7">
        <f t="shared" si="34"/>
        <v>10.488710999999999</v>
      </c>
      <c r="H25" s="7">
        <v>42.325000000000003</v>
      </c>
      <c r="I25" s="7">
        <v>42.307870999999999</v>
      </c>
      <c r="J25" s="7">
        <f t="shared" si="35"/>
        <v>-1.7129000000004169E-2</v>
      </c>
      <c r="K25" s="7">
        <f>3.01*E25</f>
        <v>61.975899999999996</v>
      </c>
      <c r="L25" s="7">
        <v>117.32213400000001</v>
      </c>
      <c r="M25" s="7">
        <f t="shared" si="36"/>
        <v>55.34623400000001</v>
      </c>
      <c r="N25" s="7"/>
      <c r="O25" s="7"/>
      <c r="P25" s="7">
        <f t="shared" si="37"/>
        <v>0</v>
      </c>
      <c r="Q25" s="7"/>
      <c r="R25" s="7"/>
      <c r="S25" s="7">
        <f t="shared" si="38"/>
        <v>0</v>
      </c>
      <c r="T25" s="7"/>
      <c r="U25" s="7"/>
      <c r="V25" s="7">
        <f t="shared" si="39"/>
        <v>0</v>
      </c>
      <c r="W25" s="7">
        <f t="shared" si="40"/>
        <v>104.3009</v>
      </c>
      <c r="X25" s="7">
        <f t="shared" si="40"/>
        <v>159.63000500000001</v>
      </c>
      <c r="Y25" s="7">
        <f t="shared" si="41"/>
        <v>55.329105000000013</v>
      </c>
    </row>
    <row r="26" spans="1:25" ht="15.6" customHeight="1" x14ac:dyDescent="0.25">
      <c r="A26" s="4">
        <f t="shared" si="9"/>
        <v>22</v>
      </c>
      <c r="B26" s="11" t="s">
        <v>53</v>
      </c>
      <c r="C26" s="4">
        <v>2000</v>
      </c>
      <c r="D26" s="6">
        <v>2.1000000000000001E-2</v>
      </c>
      <c r="E26" s="7">
        <v>24.52</v>
      </c>
      <c r="F26" s="7">
        <v>26.787119000000001</v>
      </c>
      <c r="G26" s="7">
        <f t="shared" si="34"/>
        <v>2.267119000000001</v>
      </c>
      <c r="H26" s="7">
        <v>17.066666666666666</v>
      </c>
      <c r="I26" s="7">
        <v>18.741523999999998</v>
      </c>
      <c r="J26" s="7">
        <f t="shared" si="35"/>
        <v>1.6748573333333319</v>
      </c>
      <c r="K26" s="7">
        <f>1.73*E26</f>
        <v>42.419599999999996</v>
      </c>
      <c r="L26" s="7">
        <v>47.172114999999998</v>
      </c>
      <c r="M26" s="7">
        <f t="shared" si="36"/>
        <v>4.7525150000000025</v>
      </c>
      <c r="N26" s="7"/>
      <c r="O26" s="7"/>
      <c r="P26" s="7">
        <f t="shared" si="37"/>
        <v>0</v>
      </c>
      <c r="Q26" s="7"/>
      <c r="R26" s="7"/>
      <c r="S26" s="7">
        <f t="shared" si="38"/>
        <v>0</v>
      </c>
      <c r="T26" s="7"/>
      <c r="U26" s="7"/>
      <c r="V26" s="7">
        <f t="shared" si="39"/>
        <v>0</v>
      </c>
      <c r="W26" s="7">
        <f t="shared" si="40"/>
        <v>59.486266666666666</v>
      </c>
      <c r="X26" s="7">
        <f t="shared" si="40"/>
        <v>65.913638999999989</v>
      </c>
      <c r="Y26" s="7">
        <f t="shared" si="41"/>
        <v>6.4273723333333237</v>
      </c>
    </row>
    <row r="27" spans="1:25" ht="15.6" customHeight="1" x14ac:dyDescent="0.25">
      <c r="A27" s="4">
        <f t="shared" si="9"/>
        <v>23</v>
      </c>
      <c r="B27" s="11" t="s">
        <v>54</v>
      </c>
      <c r="C27" s="4">
        <v>500</v>
      </c>
      <c r="D27" s="6">
        <v>3.3700000000000001E-2</v>
      </c>
      <c r="E27" s="7">
        <v>9.2899999999999991</v>
      </c>
      <c r="F27" s="7">
        <v>11.018751999999999</v>
      </c>
      <c r="G27" s="7">
        <f t="shared" si="34"/>
        <v>1.7287520000000001</v>
      </c>
      <c r="H27" s="7">
        <v>7.8500000000000005</v>
      </c>
      <c r="I27" s="7">
        <v>8.7823019999999996</v>
      </c>
      <c r="J27" s="7">
        <f t="shared" si="35"/>
        <v>0.93230199999999908</v>
      </c>
      <c r="K27" s="7">
        <f>2.58*E27</f>
        <v>23.9682</v>
      </c>
      <c r="L27" s="7">
        <v>33.530062000000001</v>
      </c>
      <c r="M27" s="7">
        <f t="shared" si="36"/>
        <v>9.5618620000000014</v>
      </c>
      <c r="N27" s="7"/>
      <c r="O27" s="7"/>
      <c r="P27" s="7">
        <f t="shared" si="37"/>
        <v>0</v>
      </c>
      <c r="Q27" s="7"/>
      <c r="R27" s="7"/>
      <c r="S27" s="7">
        <f t="shared" si="38"/>
        <v>0</v>
      </c>
      <c r="T27" s="7"/>
      <c r="U27" s="7"/>
      <c r="V27" s="7">
        <f t="shared" si="39"/>
        <v>0</v>
      </c>
      <c r="W27" s="7">
        <f t="shared" si="40"/>
        <v>31.818200000000001</v>
      </c>
      <c r="X27" s="7">
        <f t="shared" si="40"/>
        <v>42.312364000000002</v>
      </c>
      <c r="Y27" s="7">
        <f t="shared" si="41"/>
        <v>10.494164000000001</v>
      </c>
    </row>
    <row r="28" spans="1:25" ht="15.6" customHeight="1" x14ac:dyDescent="0.25">
      <c r="A28" s="4">
        <f t="shared" si="9"/>
        <v>24</v>
      </c>
      <c r="B28" s="11" t="s">
        <v>55</v>
      </c>
      <c r="C28" s="4">
        <v>2400</v>
      </c>
      <c r="D28" s="6">
        <v>2.3800000000000002E-2</v>
      </c>
      <c r="E28" s="7">
        <v>0</v>
      </c>
      <c r="F28" s="7">
        <v>26.227097000000001</v>
      </c>
      <c r="G28" s="7">
        <f t="shared" si="34"/>
        <v>26.227097000000001</v>
      </c>
      <c r="H28" s="7">
        <v>0</v>
      </c>
      <c r="I28" s="7">
        <v>45.929183999999999</v>
      </c>
      <c r="J28" s="7">
        <f t="shared" si="35"/>
        <v>45.929183999999999</v>
      </c>
      <c r="K28" s="7">
        <v>0</v>
      </c>
      <c r="L28" s="7">
        <v>133.83687800000001</v>
      </c>
      <c r="M28" s="7">
        <f t="shared" si="36"/>
        <v>133.83687800000001</v>
      </c>
      <c r="N28" s="7"/>
      <c r="O28" s="7"/>
      <c r="P28" s="7">
        <f t="shared" si="37"/>
        <v>0</v>
      </c>
      <c r="Q28" s="7"/>
      <c r="R28" s="7"/>
      <c r="S28" s="7">
        <f t="shared" si="38"/>
        <v>0</v>
      </c>
      <c r="T28" s="7"/>
      <c r="U28" s="7"/>
      <c r="V28" s="7">
        <f t="shared" si="39"/>
        <v>0</v>
      </c>
      <c r="W28" s="7">
        <f t="shared" si="40"/>
        <v>0</v>
      </c>
      <c r="X28" s="7">
        <f t="shared" si="40"/>
        <v>179.76606200000001</v>
      </c>
      <c r="Y28" s="7">
        <f t="shared" si="41"/>
        <v>179.76606200000001</v>
      </c>
    </row>
    <row r="29" spans="1:25" ht="15.6" customHeight="1" x14ac:dyDescent="0.25">
      <c r="A29" s="4">
        <f t="shared" si="9"/>
        <v>25</v>
      </c>
      <c r="B29" s="11" t="s">
        <v>56</v>
      </c>
      <c r="C29" s="4"/>
      <c r="D29" s="6"/>
      <c r="E29" s="7">
        <v>0</v>
      </c>
      <c r="F29" s="7">
        <v>0</v>
      </c>
      <c r="G29" s="7">
        <f t="shared" si="34"/>
        <v>0</v>
      </c>
      <c r="H29" s="7">
        <v>0</v>
      </c>
      <c r="I29" s="7">
        <v>0</v>
      </c>
      <c r="J29" s="7">
        <f t="shared" si="35"/>
        <v>0</v>
      </c>
      <c r="K29" s="7">
        <v>0</v>
      </c>
      <c r="L29" s="7">
        <v>0</v>
      </c>
      <c r="M29" s="7">
        <f t="shared" si="36"/>
        <v>0</v>
      </c>
      <c r="N29" s="7"/>
      <c r="O29" s="7"/>
      <c r="P29" s="7">
        <f t="shared" si="37"/>
        <v>0</v>
      </c>
      <c r="Q29" s="7"/>
      <c r="R29" s="7"/>
      <c r="S29" s="7">
        <f t="shared" si="38"/>
        <v>0</v>
      </c>
      <c r="T29" s="7"/>
      <c r="U29" s="7"/>
      <c r="V29" s="7">
        <f t="shared" si="39"/>
        <v>0</v>
      </c>
      <c r="W29" s="7">
        <f t="shared" si="40"/>
        <v>0</v>
      </c>
      <c r="X29" s="7">
        <f t="shared" si="40"/>
        <v>0</v>
      </c>
      <c r="Y29" s="7">
        <f t="shared" si="41"/>
        <v>0</v>
      </c>
    </row>
    <row r="30" spans="1:25" ht="15.6" customHeight="1" x14ac:dyDescent="0.25">
      <c r="A30" s="4">
        <f t="shared" si="9"/>
        <v>26</v>
      </c>
      <c r="B30" s="11" t="s">
        <v>57</v>
      </c>
      <c r="C30" s="4">
        <v>1500</v>
      </c>
      <c r="D30" s="6">
        <v>1.34E-2</v>
      </c>
      <c r="E30" s="7">
        <v>0</v>
      </c>
      <c r="F30" s="7">
        <v>14.359548</v>
      </c>
      <c r="G30" s="7">
        <f t="shared" si="34"/>
        <v>14.359548</v>
      </c>
      <c r="H30" s="7">
        <v>0</v>
      </c>
      <c r="I30" s="7">
        <v>24.171721000000002</v>
      </c>
      <c r="J30" s="7">
        <f t="shared" si="35"/>
        <v>24.171721000000002</v>
      </c>
      <c r="K30" s="7">
        <v>0</v>
      </c>
      <c r="L30" s="7">
        <v>44.787433</v>
      </c>
      <c r="M30" s="7">
        <f t="shared" si="36"/>
        <v>44.787433</v>
      </c>
      <c r="N30" s="7"/>
      <c r="O30" s="7"/>
      <c r="P30" s="7">
        <f t="shared" si="37"/>
        <v>0</v>
      </c>
      <c r="Q30" s="7"/>
      <c r="R30" s="7"/>
      <c r="S30" s="7">
        <f t="shared" si="38"/>
        <v>0</v>
      </c>
      <c r="T30" s="7"/>
      <c r="U30" s="7"/>
      <c r="V30" s="7">
        <f t="shared" si="39"/>
        <v>0</v>
      </c>
      <c r="W30" s="7">
        <f t="shared" si="40"/>
        <v>0</v>
      </c>
      <c r="X30" s="7">
        <f t="shared" si="40"/>
        <v>68.959153999999998</v>
      </c>
      <c r="Y30" s="7">
        <f t="shared" si="41"/>
        <v>68.959153999999998</v>
      </c>
    </row>
    <row r="31" spans="1:25" ht="15.6" customHeight="1" x14ac:dyDescent="0.25">
      <c r="A31" s="4">
        <f t="shared" si="9"/>
        <v>27</v>
      </c>
      <c r="B31" s="11" t="s">
        <v>58</v>
      </c>
      <c r="C31" s="4">
        <v>630</v>
      </c>
      <c r="D31" s="6">
        <v>1.7299999999999999E-2</v>
      </c>
      <c r="E31" s="7">
        <v>3.7</v>
      </c>
      <c r="F31" s="7">
        <v>6.6874289999999998</v>
      </c>
      <c r="G31" s="7">
        <f t="shared" si="34"/>
        <v>2.9874289999999997</v>
      </c>
      <c r="H31" s="7">
        <v>4.3250000000000002</v>
      </c>
      <c r="I31" s="7">
        <v>4.7686330000000003</v>
      </c>
      <c r="J31" s="7">
        <f t="shared" si="35"/>
        <v>0.44363300000000017</v>
      </c>
      <c r="K31" s="7">
        <f>2.62*E31</f>
        <v>9.6940000000000008</v>
      </c>
      <c r="L31" s="7">
        <v>17.982496000000001</v>
      </c>
      <c r="M31" s="7">
        <f t="shared" si="36"/>
        <v>8.2884960000000003</v>
      </c>
      <c r="N31" s="7"/>
      <c r="O31" s="7"/>
      <c r="P31" s="7">
        <f t="shared" si="37"/>
        <v>0</v>
      </c>
      <c r="Q31" s="7"/>
      <c r="R31" s="7"/>
      <c r="S31" s="7">
        <f t="shared" si="38"/>
        <v>0</v>
      </c>
      <c r="T31" s="7"/>
      <c r="U31" s="7"/>
      <c r="V31" s="7">
        <f t="shared" si="39"/>
        <v>0</v>
      </c>
      <c r="W31" s="7">
        <f t="shared" si="40"/>
        <v>14.019000000000002</v>
      </c>
      <c r="X31" s="7">
        <f t="shared" si="40"/>
        <v>22.751129000000002</v>
      </c>
      <c r="Y31" s="7">
        <f t="shared" si="41"/>
        <v>8.7321290000000005</v>
      </c>
    </row>
    <row r="32" spans="1:25" ht="15.6" customHeight="1" x14ac:dyDescent="0.25">
      <c r="A32" s="4">
        <f t="shared" si="9"/>
        <v>28</v>
      </c>
      <c r="B32" s="11" t="s">
        <v>59</v>
      </c>
      <c r="C32" s="4">
        <v>840</v>
      </c>
      <c r="D32" s="6">
        <v>2.3800000000000002E-2</v>
      </c>
      <c r="E32" s="7">
        <v>6.79</v>
      </c>
      <c r="F32" s="7">
        <v>12.769804000000001</v>
      </c>
      <c r="G32" s="7">
        <f t="shared" si="34"/>
        <v>5.9798040000000006</v>
      </c>
      <c r="H32" s="7">
        <v>8.2083333333333321</v>
      </c>
      <c r="I32" s="7">
        <v>9.2456010000000006</v>
      </c>
      <c r="J32" s="7">
        <f t="shared" si="35"/>
        <v>1.0372676666666685</v>
      </c>
      <c r="K32" s="7">
        <f>2.64*E32</f>
        <v>17.925599999999999</v>
      </c>
      <c r="L32" s="7">
        <v>34.338002000000003</v>
      </c>
      <c r="M32" s="7">
        <f t="shared" si="36"/>
        <v>16.412402000000004</v>
      </c>
      <c r="N32" s="7"/>
      <c r="O32" s="7"/>
      <c r="P32" s="7">
        <f t="shared" si="37"/>
        <v>0</v>
      </c>
      <c r="Q32" s="7"/>
      <c r="R32" s="7"/>
      <c r="S32" s="7">
        <f t="shared" si="38"/>
        <v>0</v>
      </c>
      <c r="T32" s="7"/>
      <c r="U32" s="7"/>
      <c r="V32" s="7">
        <f t="shared" si="39"/>
        <v>0</v>
      </c>
      <c r="W32" s="7">
        <f t="shared" si="40"/>
        <v>26.133933333333331</v>
      </c>
      <c r="X32" s="7">
        <f t="shared" si="40"/>
        <v>43.583603000000004</v>
      </c>
      <c r="Y32" s="7">
        <f t="shared" si="41"/>
        <v>17.449669666666672</v>
      </c>
    </row>
    <row r="33" spans="1:25" ht="15.6" customHeight="1" x14ac:dyDescent="0.25">
      <c r="A33" s="4">
        <f t="shared" si="9"/>
        <v>29</v>
      </c>
      <c r="B33" s="11" t="s">
        <v>60</v>
      </c>
      <c r="C33" s="4">
        <v>440</v>
      </c>
      <c r="D33" s="6">
        <v>9.5999999999999992E-3</v>
      </c>
      <c r="E33" s="7">
        <v>0.9</v>
      </c>
      <c r="F33" s="7">
        <v>1.081032945</v>
      </c>
      <c r="G33" s="7">
        <f t="shared" si="34"/>
        <v>0.181032945</v>
      </c>
      <c r="H33" s="7">
        <v>0.5083333333333333</v>
      </c>
      <c r="I33" s="7">
        <v>0</v>
      </c>
      <c r="J33" s="7">
        <f t="shared" si="35"/>
        <v>-0.5083333333333333</v>
      </c>
      <c r="K33" s="7">
        <f>2.72*E33</f>
        <v>2.4480000000000004</v>
      </c>
      <c r="L33" s="7">
        <v>2.7863301335999999</v>
      </c>
      <c r="M33" s="7">
        <f t="shared" si="36"/>
        <v>0.33833013359999953</v>
      </c>
      <c r="N33" s="7"/>
      <c r="O33" s="7"/>
      <c r="P33" s="7">
        <f t="shared" si="37"/>
        <v>0</v>
      </c>
      <c r="Q33" s="7"/>
      <c r="R33" s="7"/>
      <c r="S33" s="7">
        <f t="shared" si="38"/>
        <v>0</v>
      </c>
      <c r="T33" s="7"/>
      <c r="U33" s="7"/>
      <c r="V33" s="7">
        <f t="shared" si="39"/>
        <v>0</v>
      </c>
      <c r="W33" s="7">
        <f t="shared" si="40"/>
        <v>2.9563333333333337</v>
      </c>
      <c r="X33" s="7">
        <f t="shared" si="40"/>
        <v>2.7863301335999999</v>
      </c>
      <c r="Y33" s="7">
        <f t="shared" si="41"/>
        <v>-0.17000319973333378</v>
      </c>
    </row>
    <row r="34" spans="1:25" ht="15.6" customHeight="1" x14ac:dyDescent="0.25">
      <c r="A34" s="4">
        <f t="shared" si="9"/>
        <v>30</v>
      </c>
      <c r="B34" s="11" t="s">
        <v>61</v>
      </c>
      <c r="C34" s="31">
        <v>880</v>
      </c>
      <c r="D34" s="32">
        <v>3.0300000000000001E-2</v>
      </c>
      <c r="E34" s="33">
        <v>15.86</v>
      </c>
      <c r="F34" s="33">
        <v>17.749545550200001</v>
      </c>
      <c r="G34" s="30">
        <f t="shared" si="34"/>
        <v>1.8895455502000011</v>
      </c>
      <c r="H34" s="30">
        <v>0.67500000000000004</v>
      </c>
      <c r="I34" s="30">
        <v>0</v>
      </c>
      <c r="J34" s="30">
        <f t="shared" si="35"/>
        <v>-0.67500000000000004</v>
      </c>
      <c r="K34" s="30">
        <f>3.67*E34</f>
        <v>58.206199999999995</v>
      </c>
      <c r="L34" s="30">
        <v>61.606729861799998</v>
      </c>
      <c r="M34" s="30">
        <f t="shared" si="36"/>
        <v>3.4005298618000026</v>
      </c>
      <c r="N34" s="30"/>
      <c r="O34" s="30"/>
      <c r="P34" s="30">
        <f t="shared" si="37"/>
        <v>0</v>
      </c>
      <c r="Q34" s="30"/>
      <c r="R34" s="30"/>
      <c r="S34" s="30">
        <f t="shared" si="38"/>
        <v>0</v>
      </c>
      <c r="T34" s="30"/>
      <c r="U34" s="30"/>
      <c r="V34" s="30">
        <f t="shared" si="39"/>
        <v>0</v>
      </c>
      <c r="W34" s="30">
        <f t="shared" si="40"/>
        <v>58.881199999999993</v>
      </c>
      <c r="X34" s="30">
        <f t="shared" si="40"/>
        <v>61.606729861799998</v>
      </c>
      <c r="Y34" s="30">
        <f t="shared" si="41"/>
        <v>2.7255298618000054</v>
      </c>
    </row>
    <row r="35" spans="1:25" ht="15.6" customHeight="1" x14ac:dyDescent="0.25">
      <c r="A35" s="4">
        <f t="shared" si="9"/>
        <v>31</v>
      </c>
      <c r="B35" s="11" t="s">
        <v>62</v>
      </c>
      <c r="C35" s="31"/>
      <c r="D35" s="32"/>
      <c r="E35" s="33"/>
      <c r="F35" s="33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f t="shared" si="40"/>
        <v>0</v>
      </c>
      <c r="X35" s="30">
        <f t="shared" si="40"/>
        <v>0</v>
      </c>
      <c r="Y35" s="30"/>
    </row>
    <row r="36" spans="1:25" ht="25.5" x14ac:dyDescent="0.25">
      <c r="A36" s="4">
        <f t="shared" si="9"/>
        <v>32</v>
      </c>
      <c r="B36" s="11" t="s">
        <v>99</v>
      </c>
      <c r="C36" s="4">
        <v>1000</v>
      </c>
      <c r="D36" s="6">
        <v>2.8299999999999999E-2</v>
      </c>
      <c r="E36" s="7">
        <v>0</v>
      </c>
      <c r="F36" s="7">
        <v>9.1298539999999999</v>
      </c>
      <c r="G36" s="7">
        <f t="shared" si="34"/>
        <v>9.1298539999999999</v>
      </c>
      <c r="H36" s="7">
        <v>0</v>
      </c>
      <c r="I36" s="7">
        <v>14.646993</v>
      </c>
      <c r="J36" s="7">
        <f t="shared" si="35"/>
        <v>14.646993</v>
      </c>
      <c r="K36" s="7">
        <v>0</v>
      </c>
      <c r="L36" s="7">
        <v>35.241236999999998</v>
      </c>
      <c r="M36" s="7">
        <f t="shared" si="36"/>
        <v>35.241236999999998</v>
      </c>
      <c r="N36" s="7"/>
      <c r="O36" s="7"/>
      <c r="P36" s="7">
        <f t="shared" si="37"/>
        <v>0</v>
      </c>
      <c r="Q36" s="7"/>
      <c r="R36" s="7"/>
      <c r="S36" s="7">
        <f t="shared" si="38"/>
        <v>0</v>
      </c>
      <c r="T36" s="7"/>
      <c r="U36" s="7"/>
      <c r="V36" s="7">
        <f t="shared" si="39"/>
        <v>0</v>
      </c>
      <c r="W36" s="7">
        <f t="shared" si="40"/>
        <v>0</v>
      </c>
      <c r="X36" s="7">
        <f t="shared" si="40"/>
        <v>49.88823</v>
      </c>
      <c r="Y36" s="7">
        <f t="shared" si="41"/>
        <v>49.88823</v>
      </c>
    </row>
    <row r="37" spans="1:25" ht="15.6" customHeight="1" x14ac:dyDescent="0.25">
      <c r="A37" s="4">
        <f t="shared" si="9"/>
        <v>33</v>
      </c>
      <c r="B37" s="11" t="s">
        <v>64</v>
      </c>
      <c r="C37" s="4">
        <v>1000</v>
      </c>
      <c r="D37" s="6">
        <v>1.23E-2</v>
      </c>
      <c r="E37" s="7">
        <v>0</v>
      </c>
      <c r="F37" s="7">
        <v>6.9167680000000002</v>
      </c>
      <c r="G37" s="7">
        <f t="shared" si="34"/>
        <v>6.9167680000000002</v>
      </c>
      <c r="H37" s="7">
        <v>0</v>
      </c>
      <c r="I37" s="7">
        <v>12.727769</v>
      </c>
      <c r="J37" s="7">
        <f t="shared" si="35"/>
        <v>12.727769</v>
      </c>
      <c r="K37" s="7">
        <v>0</v>
      </c>
      <c r="L37" s="7">
        <v>15.174720000000001</v>
      </c>
      <c r="M37" s="7">
        <f t="shared" si="36"/>
        <v>15.174720000000001</v>
      </c>
      <c r="N37" s="7"/>
      <c r="O37" s="7"/>
      <c r="P37" s="7">
        <f t="shared" si="37"/>
        <v>0</v>
      </c>
      <c r="Q37" s="7"/>
      <c r="R37" s="7"/>
      <c r="S37" s="7">
        <f t="shared" si="38"/>
        <v>0</v>
      </c>
      <c r="T37" s="7"/>
      <c r="U37" s="7"/>
      <c r="V37" s="7">
        <f t="shared" si="39"/>
        <v>0</v>
      </c>
      <c r="W37" s="7">
        <f t="shared" si="40"/>
        <v>0</v>
      </c>
      <c r="X37" s="7">
        <f t="shared" si="40"/>
        <v>27.902489000000003</v>
      </c>
      <c r="Y37" s="7">
        <f t="shared" si="41"/>
        <v>27.902489000000003</v>
      </c>
    </row>
    <row r="38" spans="1:25" ht="15.6" customHeight="1" x14ac:dyDescent="0.25">
      <c r="A38" s="4">
        <f t="shared" si="9"/>
        <v>34</v>
      </c>
      <c r="B38" s="8" t="s">
        <v>65</v>
      </c>
      <c r="C38" s="3">
        <f>SUM(C23:C37)</f>
        <v>15290</v>
      </c>
      <c r="D38" s="9"/>
      <c r="E38" s="10">
        <f t="shared" ref="E38:U38" si="42">SUM(E23:E37)</f>
        <v>177.95</v>
      </c>
      <c r="F38" s="10">
        <f t="shared" si="42"/>
        <v>270.48737749519995</v>
      </c>
      <c r="G38" s="10">
        <f t="shared" si="42"/>
        <v>92.537377495200005</v>
      </c>
      <c r="H38" s="10">
        <f t="shared" si="42"/>
        <v>167.26666666666665</v>
      </c>
      <c r="I38" s="10">
        <f t="shared" si="42"/>
        <v>271.96968799999996</v>
      </c>
      <c r="J38" s="10">
        <f t="shared" si="42"/>
        <v>104.70302133333331</v>
      </c>
      <c r="K38" s="10">
        <f t="shared" si="42"/>
        <v>493.00510000000008</v>
      </c>
      <c r="L38" s="10">
        <f t="shared" si="42"/>
        <v>923.60814299539993</v>
      </c>
      <c r="M38" s="10">
        <f t="shared" si="42"/>
        <v>430.60304299539996</v>
      </c>
      <c r="N38" s="10">
        <f t="shared" si="42"/>
        <v>0</v>
      </c>
      <c r="O38" s="10">
        <f t="shared" si="42"/>
        <v>0</v>
      </c>
      <c r="P38" s="10">
        <f t="shared" si="42"/>
        <v>0</v>
      </c>
      <c r="Q38" s="10">
        <f t="shared" si="42"/>
        <v>0</v>
      </c>
      <c r="R38" s="10">
        <f t="shared" si="42"/>
        <v>0</v>
      </c>
      <c r="S38" s="10">
        <f t="shared" si="42"/>
        <v>0</v>
      </c>
      <c r="T38" s="10">
        <f t="shared" si="42"/>
        <v>0</v>
      </c>
      <c r="U38" s="10">
        <f t="shared" si="42"/>
        <v>0</v>
      </c>
      <c r="V38" s="10">
        <f>SUM(V23:V37)</f>
        <v>0</v>
      </c>
      <c r="W38" s="10">
        <f t="shared" ref="W38:Y38" si="43">SUM(W23:W37)</f>
        <v>660.27176666666662</v>
      </c>
      <c r="X38" s="10">
        <f t="shared" si="43"/>
        <v>1195.5778309954001</v>
      </c>
      <c r="Y38" s="10">
        <f t="shared" si="43"/>
        <v>535.30606432873333</v>
      </c>
    </row>
    <row r="39" spans="1:25" ht="15.6" customHeight="1" x14ac:dyDescent="0.25">
      <c r="A39" s="4">
        <f t="shared" si="9"/>
        <v>35</v>
      </c>
      <c r="B39" s="11" t="s">
        <v>66</v>
      </c>
      <c r="C39" s="4"/>
      <c r="D39" s="6"/>
      <c r="E39" s="7">
        <v>6.19</v>
      </c>
      <c r="F39" s="7">
        <v>5.3495980000000003</v>
      </c>
      <c r="G39" s="7">
        <f t="shared" ref="G39:G41" si="44">F39-E39</f>
        <v>-0.84040200000000009</v>
      </c>
      <c r="H39" s="7">
        <v>9.9666666666666668</v>
      </c>
      <c r="I39" s="7">
        <v>6.8192550000000001</v>
      </c>
      <c r="J39" s="7">
        <f t="shared" ref="J39:J41" si="45">I39-H39</f>
        <v>-3.1474116666666667</v>
      </c>
      <c r="K39" s="7">
        <f>2.88*E39</f>
        <v>17.827200000000001</v>
      </c>
      <c r="L39" s="7">
        <v>20.261323000000001</v>
      </c>
      <c r="M39" s="7">
        <f t="shared" ref="M39:M41" si="46">L39-K39</f>
        <v>2.4341229999999996</v>
      </c>
      <c r="N39" s="7"/>
      <c r="O39" s="7"/>
      <c r="P39" s="7">
        <f t="shared" ref="P39:P41" si="47">O39-N39</f>
        <v>0</v>
      </c>
      <c r="Q39" s="7"/>
      <c r="R39" s="7"/>
      <c r="S39" s="7">
        <f t="shared" ref="S39:S41" si="48">R39-Q39</f>
        <v>0</v>
      </c>
      <c r="T39" s="7"/>
      <c r="U39" s="7"/>
      <c r="V39" s="7">
        <f t="shared" ref="V39:V41" si="49">U39-T39</f>
        <v>0</v>
      </c>
      <c r="W39" s="7">
        <f t="shared" ref="W39:X41" si="50">T39+Q39+N39+K39+H39</f>
        <v>27.793866666666666</v>
      </c>
      <c r="X39" s="7">
        <f t="shared" si="50"/>
        <v>27.080578000000003</v>
      </c>
      <c r="Y39" s="7">
        <f t="shared" ref="Y39:Y41" si="51">X39-W39</f>
        <v>-0.71328866666666357</v>
      </c>
    </row>
    <row r="40" spans="1:25" ht="15.6" customHeight="1" x14ac:dyDescent="0.25">
      <c r="A40" s="4">
        <f t="shared" si="9"/>
        <v>36</v>
      </c>
      <c r="B40" s="11" t="s">
        <v>67</v>
      </c>
      <c r="C40" s="4">
        <v>309.66000000000003</v>
      </c>
      <c r="D40" s="6">
        <v>0.29780000000000001</v>
      </c>
      <c r="E40" s="7">
        <v>12.18</v>
      </c>
      <c r="F40" s="7">
        <v>11.34674</v>
      </c>
      <c r="G40" s="7">
        <f t="shared" si="44"/>
        <v>-0.83325999999999922</v>
      </c>
      <c r="H40" s="7">
        <v>0</v>
      </c>
      <c r="I40" s="7">
        <v>0</v>
      </c>
      <c r="J40" s="7">
        <f t="shared" si="45"/>
        <v>0</v>
      </c>
      <c r="K40" s="7">
        <f>5.65*E40</f>
        <v>68.817000000000007</v>
      </c>
      <c r="L40" s="7">
        <v>74.874357000000003</v>
      </c>
      <c r="M40" s="7">
        <f t="shared" si="46"/>
        <v>6.0573569999999961</v>
      </c>
      <c r="N40" s="7"/>
      <c r="O40" s="7"/>
      <c r="P40" s="7">
        <f t="shared" si="47"/>
        <v>0</v>
      </c>
      <c r="Q40" s="7"/>
      <c r="R40" s="7"/>
      <c r="S40" s="7">
        <f t="shared" si="48"/>
        <v>0</v>
      </c>
      <c r="T40" s="7"/>
      <c r="U40" s="7"/>
      <c r="V40" s="7">
        <f t="shared" si="49"/>
        <v>0</v>
      </c>
      <c r="W40" s="7">
        <f t="shared" si="50"/>
        <v>68.817000000000007</v>
      </c>
      <c r="X40" s="7">
        <f t="shared" si="50"/>
        <v>74.874357000000003</v>
      </c>
      <c r="Y40" s="7">
        <f t="shared" si="51"/>
        <v>6.0573569999999961</v>
      </c>
    </row>
    <row r="41" spans="1:25" ht="15.6" customHeight="1" x14ac:dyDescent="0.25">
      <c r="A41" s="4">
        <f t="shared" si="9"/>
        <v>37</v>
      </c>
      <c r="B41" s="11" t="s">
        <v>68</v>
      </c>
      <c r="C41" s="4">
        <v>1466.43</v>
      </c>
      <c r="D41" s="6">
        <v>1.9099999999999999E-2</v>
      </c>
      <c r="E41" s="7">
        <v>3.85</v>
      </c>
      <c r="F41" s="7">
        <v>3.7740735971451231</v>
      </c>
      <c r="G41" s="7">
        <f t="shared" si="44"/>
        <v>-7.5926402854876951E-2</v>
      </c>
      <c r="H41" s="7">
        <v>0</v>
      </c>
      <c r="I41" s="7">
        <v>0</v>
      </c>
      <c r="J41" s="7">
        <f t="shared" si="45"/>
        <v>0</v>
      </c>
      <c r="K41" s="7">
        <f>4.5*E41</f>
        <v>17.324999999999999</v>
      </c>
      <c r="L41" s="7">
        <v>27.049709334655034</v>
      </c>
      <c r="M41" s="7">
        <f t="shared" si="46"/>
        <v>9.7247093346550351</v>
      </c>
      <c r="N41" s="7"/>
      <c r="O41" s="7"/>
      <c r="P41" s="7">
        <f t="shared" si="47"/>
        <v>0</v>
      </c>
      <c r="Q41" s="7"/>
      <c r="R41" s="7"/>
      <c r="S41" s="7">
        <f t="shared" si="48"/>
        <v>0</v>
      </c>
      <c r="T41" s="7"/>
      <c r="U41" s="7"/>
      <c r="V41" s="7">
        <f t="shared" si="49"/>
        <v>0</v>
      </c>
      <c r="W41" s="7">
        <f t="shared" si="50"/>
        <v>17.324999999999999</v>
      </c>
      <c r="X41" s="7">
        <f t="shared" si="50"/>
        <v>27.049709334655034</v>
      </c>
      <c r="Y41" s="7">
        <f t="shared" si="51"/>
        <v>9.7247093346550351</v>
      </c>
    </row>
    <row r="42" spans="1:25" ht="15.6" customHeight="1" x14ac:dyDescent="0.25">
      <c r="A42" s="4">
        <f t="shared" si="9"/>
        <v>38</v>
      </c>
      <c r="B42" s="12" t="s">
        <v>69</v>
      </c>
      <c r="C42" s="3">
        <f>SUM(C40:C41)</f>
        <v>1776.0900000000001</v>
      </c>
      <c r="D42" s="9"/>
      <c r="E42" s="10">
        <f t="shared" ref="E42:Y42" si="52">SUM(E40:E41)</f>
        <v>16.03</v>
      </c>
      <c r="F42" s="10">
        <f t="shared" si="52"/>
        <v>15.120813597145123</v>
      </c>
      <c r="G42" s="10">
        <f t="shared" si="52"/>
        <v>-0.90918640285487617</v>
      </c>
      <c r="H42" s="10">
        <f t="shared" si="52"/>
        <v>0</v>
      </c>
      <c r="I42" s="10">
        <f t="shared" si="52"/>
        <v>0</v>
      </c>
      <c r="J42" s="10">
        <f t="shared" si="52"/>
        <v>0</v>
      </c>
      <c r="K42" s="10">
        <f t="shared" si="52"/>
        <v>86.14200000000001</v>
      </c>
      <c r="L42" s="10">
        <f t="shared" si="52"/>
        <v>101.92406633465504</v>
      </c>
      <c r="M42" s="10">
        <f t="shared" si="52"/>
        <v>15.782066334655031</v>
      </c>
      <c r="N42" s="10">
        <f t="shared" si="52"/>
        <v>0</v>
      </c>
      <c r="O42" s="10">
        <f t="shared" si="52"/>
        <v>0</v>
      </c>
      <c r="P42" s="10">
        <f t="shared" si="52"/>
        <v>0</v>
      </c>
      <c r="Q42" s="10">
        <f t="shared" si="52"/>
        <v>0</v>
      </c>
      <c r="R42" s="10">
        <f t="shared" si="52"/>
        <v>0</v>
      </c>
      <c r="S42" s="10">
        <f t="shared" si="52"/>
        <v>0</v>
      </c>
      <c r="T42" s="10">
        <f t="shared" si="52"/>
        <v>0</v>
      </c>
      <c r="U42" s="10">
        <f t="shared" si="52"/>
        <v>0</v>
      </c>
      <c r="V42" s="10">
        <f t="shared" si="52"/>
        <v>0</v>
      </c>
      <c r="W42" s="10">
        <f t="shared" si="52"/>
        <v>86.14200000000001</v>
      </c>
      <c r="X42" s="10">
        <f t="shared" si="52"/>
        <v>101.92406633465504</v>
      </c>
      <c r="Y42" s="10">
        <f t="shared" si="52"/>
        <v>15.782066334655031</v>
      </c>
    </row>
    <row r="43" spans="1:25" ht="15.6" customHeight="1" x14ac:dyDescent="0.25">
      <c r="A43" s="4">
        <f t="shared" si="9"/>
        <v>39</v>
      </c>
      <c r="B43" s="11" t="s">
        <v>70</v>
      </c>
      <c r="C43" s="4">
        <v>216</v>
      </c>
      <c r="D43" s="6">
        <v>0.2334</v>
      </c>
      <c r="E43" s="7">
        <v>10.41</v>
      </c>
      <c r="F43" s="7">
        <v>10.250680362600001</v>
      </c>
      <c r="G43" s="7">
        <f t="shared" ref="G43:G46" si="53">F43-E43</f>
        <v>-0.15931963739999944</v>
      </c>
      <c r="H43" s="7">
        <v>4.8666666666666663</v>
      </c>
      <c r="I43" s="7">
        <v>2.3228752224000004</v>
      </c>
      <c r="J43" s="7">
        <f t="shared" ref="J43:J45" si="54">I43-H43</f>
        <v>-2.5437914442666658</v>
      </c>
      <c r="K43" s="7">
        <f>2.48*E43</f>
        <v>25.816800000000001</v>
      </c>
      <c r="L43" s="7">
        <v>56.347262000000001</v>
      </c>
      <c r="M43" s="7">
        <f t="shared" ref="M43:M45" si="55">L43-K43</f>
        <v>30.530462</v>
      </c>
      <c r="N43" s="7"/>
      <c r="O43" s="7"/>
      <c r="P43" s="7">
        <f t="shared" ref="P43:P45" si="56">O43-N43</f>
        <v>0</v>
      </c>
      <c r="Q43" s="7"/>
      <c r="R43" s="7"/>
      <c r="S43" s="7">
        <f t="shared" ref="S43:S45" si="57">R43-Q43</f>
        <v>0</v>
      </c>
      <c r="T43" s="7"/>
      <c r="U43" s="7"/>
      <c r="V43" s="7">
        <f t="shared" ref="V43:V45" si="58">U43-T43</f>
        <v>0</v>
      </c>
      <c r="W43" s="7">
        <f t="shared" ref="W43:X45" si="59">T43+Q43+N43+K43+H43</f>
        <v>30.683466666666668</v>
      </c>
      <c r="X43" s="7">
        <f t="shared" si="59"/>
        <v>58.670137222400001</v>
      </c>
      <c r="Y43" s="7">
        <f t="shared" ref="Y43:Y45" si="60">X43-W43</f>
        <v>27.986670555733333</v>
      </c>
    </row>
    <row r="44" spans="1:25" ht="25.5" x14ac:dyDescent="0.25">
      <c r="A44" s="4">
        <f t="shared" si="9"/>
        <v>40</v>
      </c>
      <c r="B44" s="11" t="s">
        <v>71</v>
      </c>
      <c r="C44" s="4">
        <v>1240</v>
      </c>
      <c r="D44" s="6">
        <v>4.3400000000000001E-2</v>
      </c>
      <c r="E44" s="7">
        <v>32.64</v>
      </c>
      <c r="F44" s="7">
        <v>35.475909000000001</v>
      </c>
      <c r="G44" s="7">
        <f t="shared" si="53"/>
        <v>2.8359090000000009</v>
      </c>
      <c r="H44" s="7">
        <v>52.583333333333336</v>
      </c>
      <c r="I44" s="7">
        <v>52.146185000000003</v>
      </c>
      <c r="J44" s="7">
        <f t="shared" si="54"/>
        <v>-0.43714833333333303</v>
      </c>
      <c r="K44" s="7">
        <f>2.25*E44</f>
        <v>73.44</v>
      </c>
      <c r="L44" s="7">
        <v>79.678892000000005</v>
      </c>
      <c r="M44" s="7">
        <f t="shared" si="55"/>
        <v>6.238892000000007</v>
      </c>
      <c r="N44" s="7"/>
      <c r="O44" s="7"/>
      <c r="P44" s="7">
        <f t="shared" si="56"/>
        <v>0</v>
      </c>
      <c r="Q44" s="7"/>
      <c r="R44" s="7"/>
      <c r="S44" s="7">
        <f t="shared" si="57"/>
        <v>0</v>
      </c>
      <c r="T44" s="7"/>
      <c r="U44" s="7"/>
      <c r="V44" s="7">
        <f t="shared" si="58"/>
        <v>0</v>
      </c>
      <c r="W44" s="7">
        <f t="shared" si="59"/>
        <v>126.02333333333334</v>
      </c>
      <c r="X44" s="7">
        <f t="shared" si="59"/>
        <v>131.82507700000002</v>
      </c>
      <c r="Y44" s="7">
        <f t="shared" si="60"/>
        <v>5.8017436666666811</v>
      </c>
    </row>
    <row r="45" spans="1:25" ht="15.6" customHeight="1" x14ac:dyDescent="0.25">
      <c r="A45" s="4">
        <f t="shared" si="9"/>
        <v>41</v>
      </c>
      <c r="B45" s="11" t="s">
        <v>72</v>
      </c>
      <c r="C45" s="4">
        <v>1600</v>
      </c>
      <c r="D45" s="6">
        <v>0.21010000000000001</v>
      </c>
      <c r="E45" s="7">
        <v>233.03</v>
      </c>
      <c r="F45" s="7">
        <v>117.679113</v>
      </c>
      <c r="G45" s="7">
        <f t="shared" si="53"/>
        <v>-115.350887</v>
      </c>
      <c r="H45" s="7">
        <v>346.44166666666672</v>
      </c>
      <c r="I45" s="7">
        <v>195.02616031079998</v>
      </c>
      <c r="J45" s="7">
        <f t="shared" si="54"/>
        <v>-151.41550635586674</v>
      </c>
      <c r="K45" s="7">
        <f>3.14*E45</f>
        <v>731.71420000000001</v>
      </c>
      <c r="L45" s="7">
        <v>369.51241482</v>
      </c>
      <c r="M45" s="7">
        <f t="shared" si="55"/>
        <v>-362.20178518</v>
      </c>
      <c r="N45" s="7"/>
      <c r="O45" s="7"/>
      <c r="P45" s="7">
        <f t="shared" si="56"/>
        <v>0</v>
      </c>
      <c r="Q45" s="7"/>
      <c r="R45" s="7"/>
      <c r="S45" s="7">
        <f t="shared" si="57"/>
        <v>0</v>
      </c>
      <c r="T45" s="7"/>
      <c r="U45" s="7"/>
      <c r="V45" s="7">
        <f t="shared" si="58"/>
        <v>0</v>
      </c>
      <c r="W45" s="7">
        <f t="shared" si="59"/>
        <v>1078.1558666666667</v>
      </c>
      <c r="X45" s="7">
        <f t="shared" si="59"/>
        <v>564.53857513079993</v>
      </c>
      <c r="Y45" s="7">
        <f t="shared" si="60"/>
        <v>-513.6172915358668</v>
      </c>
    </row>
    <row r="46" spans="1:25" ht="15.6" customHeight="1" x14ac:dyDescent="0.25">
      <c r="A46" s="4">
        <f t="shared" si="9"/>
        <v>42</v>
      </c>
      <c r="B46" s="11" t="s">
        <v>89</v>
      </c>
      <c r="C46" s="4">
        <v>1040</v>
      </c>
      <c r="D46" s="6">
        <v>0.2334</v>
      </c>
      <c r="E46" s="7">
        <v>149.376</v>
      </c>
      <c r="F46" s="7">
        <v>68.347454999999997</v>
      </c>
      <c r="G46" s="7">
        <f t="shared" si="53"/>
        <v>-81.028545000000008</v>
      </c>
      <c r="H46" s="7">
        <v>149.29166666666669</v>
      </c>
      <c r="I46" s="7">
        <v>72.448303999999993</v>
      </c>
      <c r="J46" s="7">
        <f t="shared" ref="J46" si="61">I46-H46</f>
        <v>-76.843362666666692</v>
      </c>
      <c r="K46" s="7">
        <f>2.76*E46</f>
        <v>412.27776</v>
      </c>
      <c r="L46" s="7">
        <v>188.63897600000001</v>
      </c>
      <c r="M46" s="7">
        <f t="shared" ref="M46" si="62">L46-K46</f>
        <v>-223.63878399999999</v>
      </c>
      <c r="N46" s="7"/>
      <c r="O46" s="7"/>
      <c r="P46" s="7">
        <f t="shared" ref="P46" si="63">O46-N46</f>
        <v>0</v>
      </c>
      <c r="Q46" s="7"/>
      <c r="R46" s="7"/>
      <c r="S46" s="7">
        <f t="shared" ref="S46" si="64">R46-Q46</f>
        <v>0</v>
      </c>
      <c r="T46" s="7"/>
      <c r="U46" s="7"/>
      <c r="V46" s="7">
        <f t="shared" ref="V46" si="65">U46-T46</f>
        <v>0</v>
      </c>
      <c r="W46" s="7">
        <f t="shared" ref="W46" si="66">T46+Q46+N46+K46+H46</f>
        <v>561.56942666666669</v>
      </c>
      <c r="X46" s="7">
        <f t="shared" ref="X46" si="67">U46+R46+O46+L46+I46</f>
        <v>261.08728000000002</v>
      </c>
      <c r="Y46" s="7">
        <f t="shared" ref="Y46" si="68">X46-W46</f>
        <v>-300.48214666666667</v>
      </c>
    </row>
    <row r="47" spans="1:25" ht="15.6" customHeight="1" x14ac:dyDescent="0.25">
      <c r="A47" s="4">
        <f t="shared" si="9"/>
        <v>43</v>
      </c>
      <c r="B47" s="12" t="s">
        <v>73</v>
      </c>
      <c r="C47" s="3">
        <f>SUM(C43:C46)</f>
        <v>4096</v>
      </c>
      <c r="D47" s="9"/>
      <c r="E47" s="10">
        <f t="shared" ref="E47:Y47" si="69">SUM(E43:E46)</f>
        <v>425.45600000000002</v>
      </c>
      <c r="F47" s="10">
        <f t="shared" si="69"/>
        <v>231.75315736260001</v>
      </c>
      <c r="G47" s="10">
        <f t="shared" si="69"/>
        <v>-193.70284263740001</v>
      </c>
      <c r="H47" s="10">
        <f t="shared" si="69"/>
        <v>553.18333333333339</v>
      </c>
      <c r="I47" s="10">
        <f t="shared" si="69"/>
        <v>321.94352453319999</v>
      </c>
      <c r="J47" s="10">
        <f t="shared" si="69"/>
        <v>-231.2398088001334</v>
      </c>
      <c r="K47" s="10">
        <f t="shared" si="69"/>
        <v>1243.2487599999999</v>
      </c>
      <c r="L47" s="10">
        <f t="shared" si="69"/>
        <v>694.17754482000009</v>
      </c>
      <c r="M47" s="10">
        <f t="shared" si="69"/>
        <v>-549.07121517999997</v>
      </c>
      <c r="N47" s="10">
        <f t="shared" si="69"/>
        <v>0</v>
      </c>
      <c r="O47" s="10">
        <f t="shared" si="69"/>
        <v>0</v>
      </c>
      <c r="P47" s="10">
        <f t="shared" si="69"/>
        <v>0</v>
      </c>
      <c r="Q47" s="10">
        <f t="shared" si="69"/>
        <v>0</v>
      </c>
      <c r="R47" s="10">
        <f t="shared" si="69"/>
        <v>0</v>
      </c>
      <c r="S47" s="10">
        <f t="shared" si="69"/>
        <v>0</v>
      </c>
      <c r="T47" s="10">
        <f t="shared" si="69"/>
        <v>0</v>
      </c>
      <c r="U47" s="10">
        <f t="shared" si="69"/>
        <v>0</v>
      </c>
      <c r="V47" s="10">
        <f t="shared" si="69"/>
        <v>0</v>
      </c>
      <c r="W47" s="10">
        <f t="shared" si="69"/>
        <v>1796.4320933333333</v>
      </c>
      <c r="X47" s="10">
        <f t="shared" si="69"/>
        <v>1016.1210693532</v>
      </c>
      <c r="Y47" s="10">
        <f t="shared" si="69"/>
        <v>-780.31102398013343</v>
      </c>
    </row>
    <row r="48" spans="1:25" ht="15.6" customHeight="1" x14ac:dyDescent="0.25">
      <c r="A48" s="4">
        <f t="shared" si="9"/>
        <v>44</v>
      </c>
      <c r="B48" s="5" t="s">
        <v>74</v>
      </c>
      <c r="C48" s="4"/>
      <c r="D48" s="6"/>
      <c r="E48" s="7">
        <v>0</v>
      </c>
      <c r="F48" s="7">
        <v>0</v>
      </c>
      <c r="G48" s="7">
        <f t="shared" ref="G48:G51" si="70">F48-E48</f>
        <v>0</v>
      </c>
      <c r="H48" s="7">
        <v>0</v>
      </c>
      <c r="I48" s="7">
        <v>0</v>
      </c>
      <c r="J48" s="7">
        <f t="shared" ref="J48:J56" si="71">I48-H48</f>
        <v>0</v>
      </c>
      <c r="K48" s="7">
        <v>0</v>
      </c>
      <c r="L48" s="7">
        <v>0.66743200000000003</v>
      </c>
      <c r="M48" s="7">
        <f t="shared" ref="M48:M51" si="72">L48-K48</f>
        <v>0.66743200000000003</v>
      </c>
      <c r="N48" s="7"/>
      <c r="O48" s="7"/>
      <c r="P48" s="7">
        <f t="shared" ref="P48:P51" si="73">O48-N48</f>
        <v>0</v>
      </c>
      <c r="Q48" s="7"/>
      <c r="R48" s="7"/>
      <c r="S48" s="7">
        <f t="shared" ref="S48:S51" si="74">R48-Q48</f>
        <v>0</v>
      </c>
      <c r="T48" s="7"/>
      <c r="U48" s="7"/>
      <c r="V48" s="7">
        <f t="shared" ref="V48:V51" si="75">U48-T48</f>
        <v>0</v>
      </c>
      <c r="W48" s="7">
        <f t="shared" ref="W48:X51" si="76">T48+Q48+N48+K48+H48</f>
        <v>0</v>
      </c>
      <c r="X48" s="7">
        <f t="shared" si="76"/>
        <v>0.66743200000000003</v>
      </c>
      <c r="Y48" s="7">
        <f t="shared" ref="Y48:Y51" si="77">X48-W48</f>
        <v>0.66743200000000003</v>
      </c>
    </row>
    <row r="49" spans="1:25" ht="15.6" customHeight="1" x14ac:dyDescent="0.25">
      <c r="A49" s="4">
        <f t="shared" si="9"/>
        <v>45</v>
      </c>
      <c r="B49" s="5" t="s">
        <v>75</v>
      </c>
      <c r="C49" s="4"/>
      <c r="D49" s="6"/>
      <c r="E49" s="7">
        <v>0</v>
      </c>
      <c r="F49" s="7">
        <v>8.2410972600000001</v>
      </c>
      <c r="G49" s="7">
        <f t="shared" si="70"/>
        <v>8.2410972600000001</v>
      </c>
      <c r="H49" s="7">
        <v>0</v>
      </c>
      <c r="I49" s="7">
        <v>0</v>
      </c>
      <c r="J49" s="7">
        <f t="shared" si="71"/>
        <v>0</v>
      </c>
      <c r="K49" s="7">
        <v>0</v>
      </c>
      <c r="L49" s="7">
        <v>136.878630843</v>
      </c>
      <c r="M49" s="7">
        <f t="shared" si="72"/>
        <v>136.878630843</v>
      </c>
      <c r="N49" s="7"/>
      <c r="O49" s="7"/>
      <c r="P49" s="7">
        <f t="shared" si="73"/>
        <v>0</v>
      </c>
      <c r="Q49" s="7"/>
      <c r="R49" s="7"/>
      <c r="S49" s="7">
        <f t="shared" si="74"/>
        <v>0</v>
      </c>
      <c r="T49" s="7"/>
      <c r="U49" s="7"/>
      <c r="V49" s="7">
        <f t="shared" si="75"/>
        <v>0</v>
      </c>
      <c r="W49" s="7">
        <f t="shared" si="76"/>
        <v>0</v>
      </c>
      <c r="X49" s="7">
        <f t="shared" si="76"/>
        <v>136.878630843</v>
      </c>
      <c r="Y49" s="7">
        <f t="shared" si="77"/>
        <v>136.878630843</v>
      </c>
    </row>
    <row r="50" spans="1:25" ht="15.6" customHeight="1" x14ac:dyDescent="0.25">
      <c r="A50" s="4">
        <f t="shared" si="9"/>
        <v>46</v>
      </c>
      <c r="B50" s="5" t="s">
        <v>76</v>
      </c>
      <c r="C50" s="4"/>
      <c r="D50" s="6"/>
      <c r="E50" s="7">
        <v>44.35</v>
      </c>
      <c r="F50" s="7">
        <v>233.02682891999999</v>
      </c>
      <c r="G50" s="7">
        <f t="shared" si="70"/>
        <v>188.67682891999999</v>
      </c>
      <c r="H50" s="7">
        <v>0</v>
      </c>
      <c r="I50" s="7">
        <v>0</v>
      </c>
      <c r="J50" s="7">
        <f t="shared" si="71"/>
        <v>0</v>
      </c>
      <c r="K50" s="7">
        <f>4.3*E50</f>
        <v>190.70499999999998</v>
      </c>
      <c r="L50" s="7">
        <v>2235.1919020960004</v>
      </c>
      <c r="M50" s="7">
        <f t="shared" si="72"/>
        <v>2044.4869020960004</v>
      </c>
      <c r="N50" s="7"/>
      <c r="O50" s="7"/>
      <c r="P50" s="7">
        <f t="shared" si="73"/>
        <v>0</v>
      </c>
      <c r="Q50" s="7"/>
      <c r="R50" s="7"/>
      <c r="S50" s="7">
        <f t="shared" si="74"/>
        <v>0</v>
      </c>
      <c r="T50" s="7"/>
      <c r="U50" s="7"/>
      <c r="V50" s="7">
        <f t="shared" si="75"/>
        <v>0</v>
      </c>
      <c r="W50" s="7">
        <f t="shared" si="76"/>
        <v>190.70499999999998</v>
      </c>
      <c r="X50" s="7">
        <f t="shared" si="76"/>
        <v>2235.1919020960004</v>
      </c>
      <c r="Y50" s="7">
        <f t="shared" si="77"/>
        <v>2044.4869020960004</v>
      </c>
    </row>
    <row r="51" spans="1:25" ht="15.6" customHeight="1" x14ac:dyDescent="0.25">
      <c r="A51" s="4">
        <f t="shared" si="9"/>
        <v>47</v>
      </c>
      <c r="B51" s="5" t="s">
        <v>77</v>
      </c>
      <c r="C51" s="4"/>
      <c r="D51" s="6"/>
      <c r="E51" s="7">
        <v>274.54000000000002</v>
      </c>
      <c r="F51" s="7">
        <v>223.81477150649266</v>
      </c>
      <c r="G51" s="7">
        <f t="shared" si="70"/>
        <v>-50.725228493507359</v>
      </c>
      <c r="H51" s="7">
        <v>0</v>
      </c>
      <c r="I51" s="7">
        <v>0</v>
      </c>
      <c r="J51" s="7">
        <f t="shared" si="71"/>
        <v>0</v>
      </c>
      <c r="K51" s="7">
        <f>4.4*E51</f>
        <v>1207.9760000000001</v>
      </c>
      <c r="L51" s="7">
        <v>1158.6788279890368</v>
      </c>
      <c r="M51" s="7">
        <f t="shared" si="72"/>
        <v>-49.297172010963322</v>
      </c>
      <c r="N51" s="7"/>
      <c r="O51" s="7"/>
      <c r="P51" s="7">
        <f t="shared" si="73"/>
        <v>0</v>
      </c>
      <c r="Q51" s="7"/>
      <c r="R51" s="7"/>
      <c r="S51" s="7">
        <f t="shared" si="74"/>
        <v>0</v>
      </c>
      <c r="T51" s="7"/>
      <c r="U51" s="7"/>
      <c r="V51" s="7">
        <f t="shared" si="75"/>
        <v>0</v>
      </c>
      <c r="W51" s="7">
        <f t="shared" si="76"/>
        <v>1207.9760000000001</v>
      </c>
      <c r="X51" s="7">
        <f t="shared" si="76"/>
        <v>1158.6788279890368</v>
      </c>
      <c r="Y51" s="7">
        <f t="shared" si="77"/>
        <v>-49.297172010963322</v>
      </c>
    </row>
    <row r="52" spans="1:25" ht="15.6" customHeight="1" x14ac:dyDescent="0.25">
      <c r="A52" s="4">
        <f t="shared" si="9"/>
        <v>48</v>
      </c>
      <c r="B52" s="12" t="s">
        <v>78</v>
      </c>
      <c r="C52" s="13">
        <f>SUM(C48:C51)+C47+C42+C39+C38+C22</f>
        <v>26369.690000000002</v>
      </c>
      <c r="D52" s="13">
        <f t="shared" ref="D52:K52" si="78">SUM(D48:D51)+D47+D42+D39+D38+D22</f>
        <v>0</v>
      </c>
      <c r="E52" s="14">
        <f t="shared" si="78"/>
        <v>1439.5360000000001</v>
      </c>
      <c r="F52" s="14">
        <f t="shared" si="78"/>
        <v>1453.652987292438</v>
      </c>
      <c r="G52" s="14">
        <f t="shared" si="78"/>
        <v>14.116987292437777</v>
      </c>
      <c r="H52" s="14">
        <f t="shared" si="78"/>
        <v>1330.35</v>
      </c>
      <c r="I52" s="14">
        <f t="shared" si="78"/>
        <v>1200.6774424554001</v>
      </c>
      <c r="J52" s="14">
        <f t="shared" si="78"/>
        <v>-129.67255754460007</v>
      </c>
      <c r="K52" s="14">
        <f t="shared" si="78"/>
        <v>4807.0360600000004</v>
      </c>
      <c r="L52" s="14">
        <f t="shared" ref="L52" si="79">SUM(L48:L51)+L47+L42+L39+L38+L22</f>
        <v>6766.3325020476932</v>
      </c>
      <c r="M52" s="14">
        <f t="shared" ref="M52" si="80">SUM(M48:M51)+M47+M42+M39+M38+M22</f>
        <v>1959.2964420476922</v>
      </c>
      <c r="N52" s="14">
        <f t="shared" ref="N52" si="81">SUM(N48:N51)+N47+N42+N39+N38+N22</f>
        <v>0</v>
      </c>
      <c r="O52" s="14">
        <f t="shared" ref="O52" si="82">SUM(O48:O51)+O47+O42+O39+O38+O22</f>
        <v>0</v>
      </c>
      <c r="P52" s="14">
        <f t="shared" ref="P52" si="83">SUM(P48:P51)+P47+P42+P39+P38+P22</f>
        <v>0</v>
      </c>
      <c r="Q52" s="14">
        <f t="shared" ref="Q52" si="84">SUM(Q48:Q51)+Q47+Q42+Q39+Q38+Q22</f>
        <v>0</v>
      </c>
      <c r="R52" s="14">
        <f t="shared" ref="R52:S52" si="85">SUM(R48:R51)+R47+R42+R39+R38+R22</f>
        <v>0</v>
      </c>
      <c r="S52" s="14">
        <f t="shared" si="85"/>
        <v>0</v>
      </c>
      <c r="T52" s="14">
        <f t="shared" ref="T52" si="86">SUM(T48:T51)+T47+T42+T39+T38+T22</f>
        <v>0</v>
      </c>
      <c r="U52" s="14">
        <f t="shared" ref="U52" si="87">SUM(U48:U51)+U47+U42+U39+U38+U22</f>
        <v>0</v>
      </c>
      <c r="V52" s="14">
        <f t="shared" ref="V52" si="88">SUM(V48:V51)+V47+V42+V39+V38+V22</f>
        <v>0</v>
      </c>
      <c r="W52" s="14">
        <f t="shared" ref="W52" si="89">SUM(W48:W51)+W47+W42+W39+W38+W22</f>
        <v>6137.3860599999998</v>
      </c>
      <c r="X52" s="14">
        <f t="shared" ref="X52" si="90">SUM(X48:X51)+X47+X42+X39+X38+X22</f>
        <v>7967.0099445030937</v>
      </c>
      <c r="Y52" s="14">
        <f t="shared" ref="Y52" si="91">SUM(Y48:Y51)+Y47+Y42+Y39+Y38+Y22</f>
        <v>1829.6238845030919</v>
      </c>
    </row>
    <row r="53" spans="1:25" ht="15.6" customHeight="1" x14ac:dyDescent="0.25">
      <c r="A53" s="4">
        <f t="shared" si="9"/>
        <v>49</v>
      </c>
      <c r="B53" s="5" t="s">
        <v>79</v>
      </c>
      <c r="C53" s="4"/>
      <c r="D53" s="6"/>
      <c r="E53" s="7"/>
      <c r="F53" s="7"/>
      <c r="G53" s="7"/>
      <c r="H53" s="7">
        <v>580.10833333333335</v>
      </c>
      <c r="I53" s="7">
        <v>580.11102000000005</v>
      </c>
      <c r="J53" s="7">
        <f t="shared" si="71"/>
        <v>2.6866666667046957E-3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>
        <f t="shared" ref="W53:X56" si="92">T53+Q53+N53+K53+H53</f>
        <v>580.10833333333335</v>
      </c>
      <c r="X53" s="7">
        <f t="shared" si="92"/>
        <v>580.11102000000005</v>
      </c>
      <c r="Y53" s="7">
        <f t="shared" ref="Y53:Y56" si="93">X53-W53</f>
        <v>2.6866666667046957E-3</v>
      </c>
    </row>
    <row r="54" spans="1:25" ht="15.6" customHeight="1" x14ac:dyDescent="0.25">
      <c r="A54" s="4">
        <f t="shared" si="9"/>
        <v>50</v>
      </c>
      <c r="B54" s="5" t="s">
        <v>80</v>
      </c>
      <c r="C54" s="4"/>
      <c r="D54" s="6"/>
      <c r="E54" s="7"/>
      <c r="F54" s="7"/>
      <c r="G54" s="7"/>
      <c r="H54" s="7">
        <v>7.583333333333333</v>
      </c>
      <c r="I54" s="7">
        <v>13.728904999999999</v>
      </c>
      <c r="J54" s="7">
        <f t="shared" si="71"/>
        <v>6.1455716666666662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f t="shared" si="92"/>
        <v>7.583333333333333</v>
      </c>
      <c r="X54" s="7">
        <f t="shared" si="92"/>
        <v>13.728904999999999</v>
      </c>
      <c r="Y54" s="7">
        <f t="shared" si="93"/>
        <v>6.1455716666666662</v>
      </c>
    </row>
    <row r="55" spans="1:25" ht="15.6" customHeight="1" x14ac:dyDescent="0.25">
      <c r="A55" s="4">
        <f t="shared" si="9"/>
        <v>51</v>
      </c>
      <c r="B55" s="5" t="s">
        <v>81</v>
      </c>
      <c r="C55" s="4"/>
      <c r="D55" s="6"/>
      <c r="E55" s="7"/>
      <c r="F55" s="7"/>
      <c r="G55" s="7"/>
      <c r="H55" s="7">
        <v>157.83333333333334</v>
      </c>
      <c r="I55" s="7">
        <v>171.54173169060002</v>
      </c>
      <c r="J55" s="7">
        <f t="shared" si="71"/>
        <v>13.708398357266674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f t="shared" si="92"/>
        <v>157.83333333333334</v>
      </c>
      <c r="X55" s="7">
        <f t="shared" si="92"/>
        <v>171.54173169060002</v>
      </c>
      <c r="Y55" s="7">
        <f t="shared" si="93"/>
        <v>13.708398357266674</v>
      </c>
    </row>
    <row r="56" spans="1:25" ht="15.6" customHeight="1" x14ac:dyDescent="0.25">
      <c r="A56" s="4">
        <f t="shared" si="9"/>
        <v>52</v>
      </c>
      <c r="B56" s="5" t="s">
        <v>82</v>
      </c>
      <c r="C56" s="4"/>
      <c r="D56" s="6"/>
      <c r="E56" s="7"/>
      <c r="F56" s="7"/>
      <c r="G56" s="7"/>
      <c r="H56" s="7">
        <v>0.97499999999999987</v>
      </c>
      <c r="I56" s="7">
        <v>0.61636499599999994</v>
      </c>
      <c r="J56" s="7">
        <f t="shared" si="71"/>
        <v>-0.35863500399999992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f t="shared" si="92"/>
        <v>0.97499999999999987</v>
      </c>
      <c r="X56" s="7">
        <f t="shared" si="92"/>
        <v>0.61636499599999994</v>
      </c>
      <c r="Y56" s="7">
        <f t="shared" si="93"/>
        <v>-0.35863500399999992</v>
      </c>
    </row>
    <row r="57" spans="1:25" ht="30" customHeight="1" x14ac:dyDescent="0.25">
      <c r="A57" s="4">
        <f t="shared" si="9"/>
        <v>53</v>
      </c>
      <c r="B57" s="8" t="s">
        <v>83</v>
      </c>
      <c r="C57" s="3"/>
      <c r="D57" s="9"/>
      <c r="E57" s="10">
        <f t="shared" ref="E57:S57" si="94">SUM(E53:E56)</f>
        <v>0</v>
      </c>
      <c r="F57" s="10">
        <f t="shared" si="94"/>
        <v>0</v>
      </c>
      <c r="G57" s="10">
        <f t="shared" si="94"/>
        <v>0</v>
      </c>
      <c r="H57" s="10">
        <f t="shared" si="94"/>
        <v>746.50000000000011</v>
      </c>
      <c r="I57" s="10">
        <f t="shared" si="94"/>
        <v>765.99802168660017</v>
      </c>
      <c r="J57" s="10">
        <f t="shared" si="94"/>
        <v>19.498021686600044</v>
      </c>
      <c r="K57" s="10">
        <f t="shared" si="94"/>
        <v>0</v>
      </c>
      <c r="L57" s="10">
        <f t="shared" si="94"/>
        <v>0</v>
      </c>
      <c r="M57" s="10">
        <f t="shared" si="94"/>
        <v>0</v>
      </c>
      <c r="N57" s="10">
        <f t="shared" si="94"/>
        <v>0</v>
      </c>
      <c r="O57" s="10">
        <f t="shared" si="94"/>
        <v>0</v>
      </c>
      <c r="P57" s="10">
        <f t="shared" si="94"/>
        <v>0</v>
      </c>
      <c r="Q57" s="10">
        <f t="shared" si="94"/>
        <v>0</v>
      </c>
      <c r="R57" s="10">
        <f t="shared" si="94"/>
        <v>0</v>
      </c>
      <c r="S57" s="10">
        <f t="shared" si="94"/>
        <v>0</v>
      </c>
      <c r="T57" s="10">
        <f>SUM(T53:T56)</f>
        <v>0</v>
      </c>
      <c r="U57" s="10">
        <f t="shared" ref="U57:Y57" si="95">SUM(U53:U56)</f>
        <v>0</v>
      </c>
      <c r="V57" s="10">
        <f t="shared" si="95"/>
        <v>0</v>
      </c>
      <c r="W57" s="10">
        <f t="shared" si="95"/>
        <v>746.50000000000011</v>
      </c>
      <c r="X57" s="10">
        <f t="shared" si="95"/>
        <v>765.99802168660017</v>
      </c>
      <c r="Y57" s="10">
        <f t="shared" si="95"/>
        <v>19.498021686600044</v>
      </c>
    </row>
    <row r="58" spans="1:25" ht="51" x14ac:dyDescent="0.25">
      <c r="A58" s="4">
        <f t="shared" si="9"/>
        <v>54</v>
      </c>
      <c r="B58" s="5" t="s">
        <v>90</v>
      </c>
      <c r="C58" s="4"/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6" customHeight="1" x14ac:dyDescent="0.25">
      <c r="A59" s="4">
        <f t="shared" si="9"/>
        <v>55</v>
      </c>
      <c r="B59" s="8" t="s">
        <v>84</v>
      </c>
      <c r="C59" s="3"/>
      <c r="D59" s="9"/>
      <c r="E59" s="10">
        <f t="shared" ref="E59:S59" si="96">E58+E57+E52</f>
        <v>1439.5360000000001</v>
      </c>
      <c r="F59" s="10">
        <f t="shared" si="96"/>
        <v>1453.652987292438</v>
      </c>
      <c r="G59" s="10">
        <f t="shared" si="96"/>
        <v>14.116987292437777</v>
      </c>
      <c r="H59" s="10">
        <f t="shared" si="96"/>
        <v>2076.85</v>
      </c>
      <c r="I59" s="10">
        <f t="shared" si="96"/>
        <v>1966.6754641420002</v>
      </c>
      <c r="J59" s="10">
        <f t="shared" si="96"/>
        <v>-110.17453585800003</v>
      </c>
      <c r="K59" s="10">
        <f t="shared" si="96"/>
        <v>4807.0360600000004</v>
      </c>
      <c r="L59" s="10">
        <f t="shared" si="96"/>
        <v>6766.3325020476932</v>
      </c>
      <c r="M59" s="10">
        <f t="shared" si="96"/>
        <v>1959.2964420476922</v>
      </c>
      <c r="N59" s="10">
        <f t="shared" si="96"/>
        <v>0</v>
      </c>
      <c r="O59" s="10">
        <f t="shared" si="96"/>
        <v>0</v>
      </c>
      <c r="P59" s="10">
        <f t="shared" si="96"/>
        <v>0</v>
      </c>
      <c r="Q59" s="10">
        <f t="shared" si="96"/>
        <v>0</v>
      </c>
      <c r="R59" s="10">
        <f t="shared" si="96"/>
        <v>0</v>
      </c>
      <c r="S59" s="10">
        <f t="shared" si="96"/>
        <v>0</v>
      </c>
      <c r="T59" s="10">
        <f>T58+T57+T52</f>
        <v>0</v>
      </c>
      <c r="U59" s="10">
        <f t="shared" ref="U59:Y59" si="97">U58+U57+U52</f>
        <v>0</v>
      </c>
      <c r="V59" s="10">
        <f t="shared" si="97"/>
        <v>0</v>
      </c>
      <c r="W59" s="10">
        <f t="shared" si="97"/>
        <v>6883.8860599999998</v>
      </c>
      <c r="X59" s="10">
        <f t="shared" si="97"/>
        <v>8733.0079661896943</v>
      </c>
      <c r="Y59" s="10">
        <f t="shared" si="97"/>
        <v>1849.1219061896918</v>
      </c>
    </row>
    <row r="60" spans="1:25" ht="87" hidden="1" customHeight="1" x14ac:dyDescent="0.25">
      <c r="F60" s="17">
        <f>F59-F51</f>
        <v>1229.8382157859453</v>
      </c>
      <c r="X60" s="17">
        <f>X59-X51</f>
        <v>7574.3291382006573</v>
      </c>
    </row>
    <row r="61" spans="1:25" ht="87" hidden="1" customHeight="1" x14ac:dyDescent="0.25"/>
    <row r="62" spans="1:25" ht="87" hidden="1" customHeight="1" x14ac:dyDescent="0.25"/>
    <row r="63" spans="1:25" ht="16.5" customHeight="1" x14ac:dyDescent="0.25">
      <c r="B63" s="34" t="s">
        <v>85</v>
      </c>
      <c r="C63" s="34"/>
    </row>
    <row r="64" spans="1:25" ht="7.5" customHeight="1" x14ac:dyDescent="0.25">
      <c r="B64" s="34"/>
      <c r="C64" s="34"/>
    </row>
  </sheetData>
  <mergeCells count="37">
    <mergeCell ref="Y34:Y35"/>
    <mergeCell ref="T34:T35"/>
    <mergeCell ref="B63:C64"/>
    <mergeCell ref="P34:P35"/>
    <mergeCell ref="Q34:Q35"/>
    <mergeCell ref="R34:R35"/>
    <mergeCell ref="S34:S35"/>
    <mergeCell ref="O34:O35"/>
    <mergeCell ref="U34:U35"/>
    <mergeCell ref="J34:J35"/>
    <mergeCell ref="K34:K35"/>
    <mergeCell ref="L34:L35"/>
    <mergeCell ref="M34:M35"/>
    <mergeCell ref="N34:N35"/>
    <mergeCell ref="H34:H35"/>
    <mergeCell ref="I34:I35"/>
    <mergeCell ref="V34:V35"/>
    <mergeCell ref="W34:W35"/>
    <mergeCell ref="X34:X35"/>
    <mergeCell ref="C34:C35"/>
    <mergeCell ref="D34:D35"/>
    <mergeCell ref="E34:E35"/>
    <mergeCell ref="F34:F35"/>
    <mergeCell ref="G34:G35"/>
    <mergeCell ref="A1:Y1"/>
    <mergeCell ref="A2:A4"/>
    <mergeCell ref="B2:B4"/>
    <mergeCell ref="C2:C4"/>
    <mergeCell ref="D2:D4"/>
    <mergeCell ref="E2:G3"/>
    <mergeCell ref="H2:Y2"/>
    <mergeCell ref="H3:J3"/>
    <mergeCell ref="K3:M3"/>
    <mergeCell ref="N3:P3"/>
    <mergeCell ref="Q3:S3"/>
    <mergeCell ref="T3:V3"/>
    <mergeCell ref="W3:Y3"/>
  </mergeCells>
  <printOptions horizontalCentered="1"/>
  <pageMargins left="0" right="0" top="0.5" bottom="0.5" header="0" footer="0"/>
  <pageSetup paperSize="9" scale="66" fitToHeight="0" orientation="landscape" r:id="rId1"/>
  <rowBreaks count="1" manualBreakCount="1">
    <brk id="47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4"/>
  <sheetViews>
    <sheetView showGridLines="0" view="pageBreakPreview" topLeftCell="A40" zoomScaleNormal="84" zoomScaleSheetLayoutView="100" workbookViewId="0">
      <selection activeCell="X57" sqref="X57"/>
    </sheetView>
  </sheetViews>
  <sheetFormatPr defaultColWidth="19.42578125" defaultRowHeight="12.75" x14ac:dyDescent="0.25"/>
  <cols>
    <col min="1" max="1" width="4" style="1" customWidth="1"/>
    <col min="2" max="2" width="28.28515625" style="15" customWidth="1"/>
    <col min="3" max="3" width="8.5703125" style="1" bestFit="1" customWidth="1"/>
    <col min="4" max="4" width="8.85546875" style="16" bestFit="1" customWidth="1"/>
    <col min="5" max="6" width="7.5703125" style="1" bestFit="1" customWidth="1"/>
    <col min="7" max="7" width="9.42578125" style="1" bestFit="1" customWidth="1"/>
    <col min="8" max="9" width="7.5703125" style="1" bestFit="1" customWidth="1"/>
    <col min="10" max="10" width="9.140625" style="1" bestFit="1" customWidth="1"/>
    <col min="11" max="12" width="7.5703125" style="1" bestFit="1" customWidth="1"/>
    <col min="13" max="13" width="9.140625" style="1" bestFit="1" customWidth="1"/>
    <col min="14" max="14" width="4.5703125" style="1" bestFit="1" customWidth="1"/>
    <col min="15" max="15" width="6.7109375" style="1" bestFit="1" customWidth="1"/>
    <col min="16" max="16" width="9.140625" style="1" bestFit="1" customWidth="1"/>
    <col min="17" max="17" width="4.5703125" style="1" bestFit="1" customWidth="1"/>
    <col min="18" max="18" width="6.7109375" style="1" bestFit="1" customWidth="1"/>
    <col min="19" max="19" width="9.5703125" style="1" bestFit="1" customWidth="1"/>
    <col min="20" max="20" width="4.5703125" style="1" bestFit="1" customWidth="1"/>
    <col min="21" max="21" width="6.7109375" style="1" bestFit="1" customWidth="1"/>
    <col min="22" max="22" width="9.140625" style="1" bestFit="1" customWidth="1"/>
    <col min="23" max="24" width="7.5703125" style="1" bestFit="1" customWidth="1"/>
    <col min="25" max="25" width="9.140625" style="1" bestFit="1" customWidth="1"/>
    <col min="26" max="26" width="3" style="1" bestFit="1" customWidth="1"/>
    <col min="27" max="27" width="45.85546875" style="1" customWidth="1"/>
    <col min="28" max="16384" width="19.42578125" style="1"/>
  </cols>
  <sheetData>
    <row r="1" spans="1:26" ht="15.75" x14ac:dyDescent="0.25">
      <c r="A1" s="35" t="s">
        <v>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x14ac:dyDescent="0.25">
      <c r="A2" s="27" t="s">
        <v>98</v>
      </c>
      <c r="B2" s="28" t="s">
        <v>0</v>
      </c>
      <c r="C2" s="27" t="s">
        <v>1</v>
      </c>
      <c r="D2" s="29" t="s">
        <v>2</v>
      </c>
      <c r="E2" s="27" t="s">
        <v>3</v>
      </c>
      <c r="F2" s="27"/>
      <c r="G2" s="27"/>
      <c r="H2" s="27" t="s">
        <v>4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">
        <v>10</v>
      </c>
    </row>
    <row r="3" spans="1:26" s="2" customFormat="1" ht="28.5" customHeight="1" x14ac:dyDescent="0.25">
      <c r="A3" s="27"/>
      <c r="B3" s="28"/>
      <c r="C3" s="27"/>
      <c r="D3" s="29"/>
      <c r="E3" s="27"/>
      <c r="F3" s="27"/>
      <c r="G3" s="27"/>
      <c r="H3" s="27" t="s">
        <v>5</v>
      </c>
      <c r="I3" s="27"/>
      <c r="J3" s="27"/>
      <c r="K3" s="27" t="s">
        <v>6</v>
      </c>
      <c r="L3" s="27"/>
      <c r="M3" s="27"/>
      <c r="N3" s="27" t="s">
        <v>7</v>
      </c>
      <c r="O3" s="27"/>
      <c r="P3" s="27"/>
      <c r="Q3" s="27" t="s">
        <v>8</v>
      </c>
      <c r="R3" s="27"/>
      <c r="S3" s="27"/>
      <c r="T3" s="27" t="s">
        <v>9</v>
      </c>
      <c r="U3" s="27"/>
      <c r="V3" s="27"/>
      <c r="W3" s="27" t="s">
        <v>10</v>
      </c>
      <c r="X3" s="27"/>
      <c r="Y3" s="27"/>
    </row>
    <row r="4" spans="1:26" s="2" customFormat="1" ht="25.5" x14ac:dyDescent="0.25">
      <c r="A4" s="27"/>
      <c r="B4" s="28"/>
      <c r="C4" s="27"/>
      <c r="D4" s="29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27</v>
      </c>
      <c r="V4" s="3" t="s">
        <v>28</v>
      </c>
      <c r="W4" s="3" t="s">
        <v>29</v>
      </c>
      <c r="X4" s="3" t="s">
        <v>30</v>
      </c>
      <c r="Y4" s="3" t="s">
        <v>31</v>
      </c>
    </row>
    <row r="5" spans="1:26" ht="15.95" customHeight="1" x14ac:dyDescent="0.25">
      <c r="A5" s="4">
        <v>1</v>
      </c>
      <c r="B5" s="5" t="s">
        <v>32</v>
      </c>
      <c r="C5" s="4">
        <v>420</v>
      </c>
      <c r="D5" s="6">
        <v>0.2334</v>
      </c>
      <c r="E5" s="7">
        <v>55.523333333333333</v>
      </c>
      <c r="F5" s="7">
        <v>50.671505659999994</v>
      </c>
      <c r="G5" s="7">
        <f>F5-E5</f>
        <v>-4.8518276733333394</v>
      </c>
      <c r="H5" s="7">
        <v>46.272222222222226</v>
      </c>
      <c r="I5" s="7">
        <v>46.270901692599999</v>
      </c>
      <c r="J5" s="7">
        <f t="shared" ref="J5:J9" si="0">I5-H5</f>
        <v>-1.3205296222267293E-3</v>
      </c>
      <c r="K5" s="7">
        <f>3.34*E5</f>
        <v>185.44793333333334</v>
      </c>
      <c r="L5" s="7">
        <v>183.99847073119997</v>
      </c>
      <c r="M5" s="7">
        <f t="shared" ref="M5:M12" si="1">L5-K5</f>
        <v>-1.4494626021333659</v>
      </c>
      <c r="N5" s="7">
        <v>0</v>
      </c>
      <c r="O5" s="7">
        <v>0</v>
      </c>
      <c r="P5" s="7">
        <f>O5-N5</f>
        <v>0</v>
      </c>
      <c r="Q5" s="7">
        <v>0</v>
      </c>
      <c r="R5" s="7">
        <v>0</v>
      </c>
      <c r="S5" s="7">
        <f t="shared" ref="S5:S12" si="2">R5-Q5</f>
        <v>0</v>
      </c>
      <c r="T5" s="7">
        <v>0</v>
      </c>
      <c r="U5" s="7">
        <v>0</v>
      </c>
      <c r="V5" s="7">
        <f t="shared" ref="V5:V12" si="3">U5-T5</f>
        <v>0</v>
      </c>
      <c r="W5" s="7">
        <f>T5+Q5+N5+K5+H5</f>
        <v>231.72015555555555</v>
      </c>
      <c r="X5" s="7">
        <f>U5+R5+O5+L5+I5</f>
        <v>230.26937242379998</v>
      </c>
      <c r="Y5" s="7">
        <f t="shared" ref="Y5:Y12" si="4">X5-W5</f>
        <v>-1.4507831317555713</v>
      </c>
    </row>
    <row r="6" spans="1:26" ht="15.95" customHeight="1" x14ac:dyDescent="0.25">
      <c r="A6" s="4">
        <f>A5+1</f>
        <v>2</v>
      </c>
      <c r="B6" s="5" t="s">
        <v>33</v>
      </c>
      <c r="C6" s="4">
        <v>420</v>
      </c>
      <c r="D6" s="6">
        <v>0.2334</v>
      </c>
      <c r="E6" s="7">
        <v>55.523333333333333</v>
      </c>
      <c r="F6" s="7">
        <v>50.671505659999994</v>
      </c>
      <c r="G6" s="7">
        <f t="shared" ref="G6:G12" si="5">F6-E6</f>
        <v>-4.8518276733333394</v>
      </c>
      <c r="H6" s="7">
        <v>46.272222222222226</v>
      </c>
      <c r="I6" s="7">
        <v>46.270901692599999</v>
      </c>
      <c r="J6" s="7">
        <f t="shared" si="0"/>
        <v>-1.3205296222267293E-3</v>
      </c>
      <c r="K6" s="7">
        <f t="shared" ref="K6:K7" si="6">3.34*E6</f>
        <v>185.44793333333334</v>
      </c>
      <c r="L6" s="7">
        <v>183.99847073119997</v>
      </c>
      <c r="M6" s="7">
        <f t="shared" si="1"/>
        <v>-1.4494626021333659</v>
      </c>
      <c r="N6" s="7">
        <v>0</v>
      </c>
      <c r="O6" s="7">
        <v>0</v>
      </c>
      <c r="P6" s="7">
        <f t="shared" ref="P6:P12" si="7">O6-N6</f>
        <v>0</v>
      </c>
      <c r="Q6" s="7">
        <v>0</v>
      </c>
      <c r="R6" s="7">
        <v>0</v>
      </c>
      <c r="S6" s="7">
        <f t="shared" si="2"/>
        <v>0</v>
      </c>
      <c r="T6" s="7">
        <v>0</v>
      </c>
      <c r="U6" s="7">
        <v>0</v>
      </c>
      <c r="V6" s="7">
        <f t="shared" si="3"/>
        <v>0</v>
      </c>
      <c r="W6" s="7">
        <f t="shared" ref="W6:X12" si="8">T6+Q6+N6+K6+H6</f>
        <v>231.72015555555555</v>
      </c>
      <c r="X6" s="7">
        <f t="shared" si="8"/>
        <v>230.26937242379998</v>
      </c>
      <c r="Y6" s="7">
        <f t="shared" si="4"/>
        <v>-1.4507831317555713</v>
      </c>
    </row>
    <row r="7" spans="1:26" ht="15.95" customHeight="1" x14ac:dyDescent="0.25">
      <c r="A7" s="4">
        <f t="shared" ref="A7:A59" si="9">A6+1</f>
        <v>3</v>
      </c>
      <c r="B7" s="5" t="s">
        <v>34</v>
      </c>
      <c r="C7" s="4">
        <v>420</v>
      </c>
      <c r="D7" s="6">
        <v>0.2334</v>
      </c>
      <c r="E7" s="7">
        <v>55.523333333333333</v>
      </c>
      <c r="F7" s="7">
        <v>50.671505659999994</v>
      </c>
      <c r="G7" s="7">
        <f t="shared" si="5"/>
        <v>-4.8518276733333394</v>
      </c>
      <c r="H7" s="7">
        <v>46.272222222222226</v>
      </c>
      <c r="I7" s="7">
        <v>46.270901692599999</v>
      </c>
      <c r="J7" s="7">
        <f t="shared" si="0"/>
        <v>-1.3205296222267293E-3</v>
      </c>
      <c r="K7" s="7">
        <f t="shared" si="6"/>
        <v>185.44793333333334</v>
      </c>
      <c r="L7" s="7">
        <v>183.99847073119997</v>
      </c>
      <c r="M7" s="7">
        <f t="shared" si="1"/>
        <v>-1.4494626021333659</v>
      </c>
      <c r="N7" s="7">
        <v>0</v>
      </c>
      <c r="O7" s="7">
        <v>0</v>
      </c>
      <c r="P7" s="7">
        <f t="shared" si="7"/>
        <v>0</v>
      </c>
      <c r="Q7" s="7">
        <v>0</v>
      </c>
      <c r="R7" s="7">
        <v>0</v>
      </c>
      <c r="S7" s="7">
        <f t="shared" si="2"/>
        <v>0</v>
      </c>
      <c r="T7" s="7">
        <v>0</v>
      </c>
      <c r="U7" s="7">
        <v>0</v>
      </c>
      <c r="V7" s="7">
        <f t="shared" si="3"/>
        <v>0</v>
      </c>
      <c r="W7" s="7">
        <f t="shared" si="8"/>
        <v>231.72015555555555</v>
      </c>
      <c r="X7" s="7">
        <f t="shared" si="8"/>
        <v>230.26937242379998</v>
      </c>
      <c r="Y7" s="7">
        <f t="shared" si="4"/>
        <v>-1.4507831317555713</v>
      </c>
    </row>
    <row r="8" spans="1:26" ht="15.95" customHeight="1" x14ac:dyDescent="0.25">
      <c r="A8" s="4">
        <f t="shared" si="9"/>
        <v>4</v>
      </c>
      <c r="B8" s="5" t="s">
        <v>35</v>
      </c>
      <c r="C8" s="4">
        <v>500</v>
      </c>
      <c r="D8" s="6">
        <v>0.2334</v>
      </c>
      <c r="E8" s="7">
        <v>67</v>
      </c>
      <c r="F8" s="7">
        <v>68.755322100000001</v>
      </c>
      <c r="G8" s="7">
        <f t="shared" si="5"/>
        <v>1.7553221000000008</v>
      </c>
      <c r="H8" s="7">
        <v>55.758333333333326</v>
      </c>
      <c r="I8" s="7">
        <v>55.755369922200003</v>
      </c>
      <c r="J8" s="7">
        <f t="shared" si="0"/>
        <v>-2.9634111333223245E-3</v>
      </c>
      <c r="K8" s="7">
        <f>3.15*E8</f>
        <v>211.04999999999998</v>
      </c>
      <c r="L8" s="7">
        <v>229.56291730379999</v>
      </c>
      <c r="M8" s="7">
        <f t="shared" si="1"/>
        <v>18.512917303800009</v>
      </c>
      <c r="N8" s="7">
        <v>0</v>
      </c>
      <c r="O8" s="7">
        <v>0</v>
      </c>
      <c r="P8" s="7">
        <f t="shared" si="7"/>
        <v>0</v>
      </c>
      <c r="Q8" s="7">
        <v>0</v>
      </c>
      <c r="R8" s="7">
        <v>0</v>
      </c>
      <c r="S8" s="7">
        <f t="shared" si="2"/>
        <v>0</v>
      </c>
      <c r="T8" s="7">
        <v>0</v>
      </c>
      <c r="U8" s="7">
        <v>0</v>
      </c>
      <c r="V8" s="7">
        <f t="shared" si="3"/>
        <v>0</v>
      </c>
      <c r="W8" s="7">
        <f t="shared" si="8"/>
        <v>266.80833333333328</v>
      </c>
      <c r="X8" s="7">
        <f t="shared" si="8"/>
        <v>285.318287226</v>
      </c>
      <c r="Y8" s="7">
        <f t="shared" si="4"/>
        <v>18.509953892666715</v>
      </c>
    </row>
    <row r="9" spans="1:26" ht="15.95" customHeight="1" x14ac:dyDescent="0.25">
      <c r="A9" s="4">
        <f t="shared" si="9"/>
        <v>5</v>
      </c>
      <c r="B9" s="5" t="s">
        <v>36</v>
      </c>
      <c r="C9" s="4">
        <v>420</v>
      </c>
      <c r="D9" s="6">
        <v>0.2334</v>
      </c>
      <c r="E9" s="7">
        <v>55.52</v>
      </c>
      <c r="F9" s="7">
        <v>37.75928862</v>
      </c>
      <c r="G9" s="7">
        <f t="shared" si="5"/>
        <v>-17.760711380000004</v>
      </c>
      <c r="H9" s="7">
        <v>52.341666666666669</v>
      </c>
      <c r="I9" s="7">
        <v>52.345784999999999</v>
      </c>
      <c r="J9" s="7">
        <f t="shared" si="0"/>
        <v>4.1183333333307814E-3</v>
      </c>
      <c r="K9" s="7">
        <f>3.86*E9</f>
        <v>214.30719999999999</v>
      </c>
      <c r="L9" s="7">
        <v>170.27913711899998</v>
      </c>
      <c r="M9" s="7">
        <f t="shared" si="1"/>
        <v>-44.028062881000011</v>
      </c>
      <c r="N9" s="7">
        <v>0</v>
      </c>
      <c r="O9" s="7">
        <v>0</v>
      </c>
      <c r="P9" s="7">
        <f t="shared" si="7"/>
        <v>0</v>
      </c>
      <c r="Q9" s="7">
        <v>0</v>
      </c>
      <c r="R9" s="7">
        <v>0</v>
      </c>
      <c r="S9" s="7">
        <f t="shared" si="2"/>
        <v>0</v>
      </c>
      <c r="T9" s="7">
        <v>0</v>
      </c>
      <c r="U9" s="7">
        <v>0</v>
      </c>
      <c r="V9" s="7">
        <f t="shared" si="3"/>
        <v>0</v>
      </c>
      <c r="W9" s="7">
        <f t="shared" si="8"/>
        <v>266.64886666666666</v>
      </c>
      <c r="X9" s="7">
        <f t="shared" si="8"/>
        <v>222.62492211899999</v>
      </c>
      <c r="Y9" s="7">
        <f t="shared" si="4"/>
        <v>-44.023944547666673</v>
      </c>
    </row>
    <row r="10" spans="1:26" ht="15.95" customHeight="1" x14ac:dyDescent="0.25">
      <c r="A10" s="4">
        <f t="shared" si="9"/>
        <v>6</v>
      </c>
      <c r="B10" s="5" t="s">
        <v>37</v>
      </c>
      <c r="C10" s="4">
        <v>420</v>
      </c>
      <c r="D10" s="6">
        <v>0.2334</v>
      </c>
      <c r="E10" s="7">
        <v>55.52</v>
      </c>
      <c r="F10" s="7">
        <v>47.443918200000006</v>
      </c>
      <c r="G10" s="7">
        <f t="shared" si="5"/>
        <v>-8.0760817999999972</v>
      </c>
      <c r="H10" s="7">
        <v>51.325000000000003</v>
      </c>
      <c r="I10" s="7">
        <v>51.328549844399994</v>
      </c>
      <c r="J10" s="7">
        <f>I10-H10</f>
        <v>3.5498443999912865E-3</v>
      </c>
      <c r="K10" s="7">
        <f t="shared" ref="K10:K11" si="10">3.86*E10</f>
        <v>214.30719999999999</v>
      </c>
      <c r="L10" s="7">
        <v>213.9529040406</v>
      </c>
      <c r="M10" s="7">
        <f t="shared" si="1"/>
        <v>-0.35429595939999103</v>
      </c>
      <c r="N10" s="7">
        <v>0</v>
      </c>
      <c r="O10" s="7">
        <v>0</v>
      </c>
      <c r="P10" s="7">
        <f t="shared" si="7"/>
        <v>0</v>
      </c>
      <c r="Q10" s="7">
        <v>0</v>
      </c>
      <c r="R10" s="7">
        <v>0</v>
      </c>
      <c r="S10" s="7">
        <f t="shared" si="2"/>
        <v>0</v>
      </c>
      <c r="T10" s="7">
        <v>0</v>
      </c>
      <c r="U10" s="7">
        <v>0</v>
      </c>
      <c r="V10" s="7">
        <f t="shared" si="3"/>
        <v>0</v>
      </c>
      <c r="W10" s="7">
        <f t="shared" si="8"/>
        <v>265.63220000000001</v>
      </c>
      <c r="X10" s="7">
        <f t="shared" si="8"/>
        <v>265.28145388500002</v>
      </c>
      <c r="Y10" s="7">
        <f t="shared" si="4"/>
        <v>-0.35074611499999264</v>
      </c>
    </row>
    <row r="11" spans="1:26" ht="15.95" customHeight="1" x14ac:dyDescent="0.25">
      <c r="A11" s="4">
        <f t="shared" si="9"/>
        <v>7</v>
      </c>
      <c r="B11" s="5" t="s">
        <v>38</v>
      </c>
      <c r="C11" s="4">
        <v>210</v>
      </c>
      <c r="D11" s="6">
        <v>0.2334</v>
      </c>
      <c r="E11" s="7">
        <v>27.76</v>
      </c>
      <c r="F11" s="7">
        <v>24.021598019999999</v>
      </c>
      <c r="G11" s="7">
        <f t="shared" si="5"/>
        <v>-3.7384019800000026</v>
      </c>
      <c r="H11" s="7">
        <v>33.166666666666664</v>
      </c>
      <c r="I11" s="7">
        <v>33.1700300778</v>
      </c>
      <c r="J11" s="7">
        <f t="shared" ref="J11:J12" si="11">I11-H11</f>
        <v>3.3634111333356032E-3</v>
      </c>
      <c r="K11" s="7">
        <f t="shared" si="10"/>
        <v>107.1536</v>
      </c>
      <c r="L11" s="7">
        <v>108.3277025316</v>
      </c>
      <c r="M11" s="7">
        <f t="shared" si="1"/>
        <v>1.1741025315999991</v>
      </c>
      <c r="N11" s="7">
        <v>0</v>
      </c>
      <c r="O11" s="7">
        <v>0</v>
      </c>
      <c r="P11" s="7">
        <f t="shared" si="7"/>
        <v>0</v>
      </c>
      <c r="Q11" s="7">
        <v>0</v>
      </c>
      <c r="R11" s="7">
        <v>0</v>
      </c>
      <c r="S11" s="7">
        <f t="shared" si="2"/>
        <v>0</v>
      </c>
      <c r="T11" s="7">
        <v>0</v>
      </c>
      <c r="U11" s="7">
        <v>0</v>
      </c>
      <c r="V11" s="7">
        <f t="shared" si="3"/>
        <v>0</v>
      </c>
      <c r="W11" s="7">
        <f t="shared" si="8"/>
        <v>140.32026666666667</v>
      </c>
      <c r="X11" s="7">
        <f t="shared" si="8"/>
        <v>141.4977326094</v>
      </c>
      <c r="Y11" s="7">
        <f t="shared" si="4"/>
        <v>1.1774659427333347</v>
      </c>
    </row>
    <row r="12" spans="1:26" ht="15.95" customHeight="1" x14ac:dyDescent="0.25">
      <c r="A12" s="4">
        <f t="shared" si="9"/>
        <v>8</v>
      </c>
      <c r="B12" s="5" t="s">
        <v>39</v>
      </c>
      <c r="C12" s="4">
        <v>600</v>
      </c>
      <c r="D12" s="6">
        <v>0.2334</v>
      </c>
      <c r="E12" s="7">
        <v>86.67</v>
      </c>
      <c r="F12" s="7">
        <v>64.876097399999992</v>
      </c>
      <c r="G12" s="7">
        <f t="shared" si="5"/>
        <v>-21.79390260000001</v>
      </c>
      <c r="H12" s="7">
        <v>146.36666666666665</v>
      </c>
      <c r="I12" s="7">
        <v>146.36708492220001</v>
      </c>
      <c r="J12" s="7">
        <f t="shared" si="11"/>
        <v>4.182555333613891E-4</v>
      </c>
      <c r="K12" s="7">
        <f>3.66*E12</f>
        <v>317.2122</v>
      </c>
      <c r="L12" s="7">
        <v>268.68761016119998</v>
      </c>
      <c r="M12" s="7">
        <f t="shared" si="1"/>
        <v>-48.524589838800011</v>
      </c>
      <c r="N12" s="7">
        <v>0</v>
      </c>
      <c r="O12" s="7">
        <v>0</v>
      </c>
      <c r="P12" s="7">
        <f t="shared" si="7"/>
        <v>0</v>
      </c>
      <c r="Q12" s="7">
        <v>0</v>
      </c>
      <c r="R12" s="7">
        <v>0</v>
      </c>
      <c r="S12" s="7">
        <f t="shared" si="2"/>
        <v>0</v>
      </c>
      <c r="T12" s="7">
        <v>0</v>
      </c>
      <c r="U12" s="7">
        <v>0</v>
      </c>
      <c r="V12" s="7">
        <f t="shared" si="3"/>
        <v>0</v>
      </c>
      <c r="W12" s="7">
        <f t="shared" si="8"/>
        <v>463.57886666666661</v>
      </c>
      <c r="X12" s="7">
        <f t="shared" si="8"/>
        <v>415.05469508340002</v>
      </c>
      <c r="Y12" s="7">
        <f t="shared" si="4"/>
        <v>-48.524171583266593</v>
      </c>
    </row>
    <row r="13" spans="1:26" ht="15.95" customHeight="1" x14ac:dyDescent="0.25">
      <c r="A13" s="4">
        <f t="shared" si="9"/>
        <v>9</v>
      </c>
      <c r="B13" s="8" t="s">
        <v>40</v>
      </c>
      <c r="C13" s="3">
        <f>SUM(C5:C12)</f>
        <v>3410</v>
      </c>
      <c r="D13" s="9"/>
      <c r="E13" s="10">
        <f t="shared" ref="E13:W13" si="12">SUM(E5:E12)</f>
        <v>459.03999999999996</v>
      </c>
      <c r="F13" s="10">
        <f t="shared" si="12"/>
        <v>394.87074131999998</v>
      </c>
      <c r="G13" s="10">
        <f t="shared" si="12"/>
        <v>-64.169258680000027</v>
      </c>
      <c r="H13" s="10">
        <f t="shared" si="12"/>
        <v>477.77499999999998</v>
      </c>
      <c r="I13" s="10">
        <f t="shared" si="12"/>
        <v>477.77952484440004</v>
      </c>
      <c r="J13" s="10">
        <f t="shared" si="12"/>
        <v>4.5248444000165478E-3</v>
      </c>
      <c r="K13" s="10">
        <f t="shared" si="12"/>
        <v>1620.374</v>
      </c>
      <c r="L13" s="10">
        <f t="shared" si="12"/>
        <v>1542.8056833497997</v>
      </c>
      <c r="M13" s="10">
        <f t="shared" si="12"/>
        <v>-77.568316650200103</v>
      </c>
      <c r="N13" s="10">
        <f t="shared" si="12"/>
        <v>0</v>
      </c>
      <c r="O13" s="10">
        <f t="shared" si="12"/>
        <v>0</v>
      </c>
      <c r="P13" s="10">
        <f t="shared" si="12"/>
        <v>0</v>
      </c>
      <c r="Q13" s="10">
        <f t="shared" si="12"/>
        <v>0</v>
      </c>
      <c r="R13" s="10">
        <f t="shared" si="12"/>
        <v>0</v>
      </c>
      <c r="S13" s="10">
        <f t="shared" si="12"/>
        <v>0</v>
      </c>
      <c r="T13" s="10">
        <f t="shared" si="12"/>
        <v>0</v>
      </c>
      <c r="U13" s="10">
        <f t="shared" si="12"/>
        <v>0</v>
      </c>
      <c r="V13" s="10">
        <f t="shared" si="12"/>
        <v>0</v>
      </c>
      <c r="W13" s="10">
        <f t="shared" si="12"/>
        <v>2098.1489999999999</v>
      </c>
      <c r="X13" s="10">
        <f>SUM(X5:X12)</f>
        <v>2020.5852081942</v>
      </c>
      <c r="Y13" s="10">
        <f t="shared" ref="Y13" si="13">SUM(Y5:Y12)</f>
        <v>-77.563791805799923</v>
      </c>
    </row>
    <row r="14" spans="1:26" ht="15.95" customHeight="1" x14ac:dyDescent="0.25">
      <c r="A14" s="4">
        <f t="shared" si="9"/>
        <v>10</v>
      </c>
      <c r="B14" s="5" t="s">
        <v>41</v>
      </c>
      <c r="C14" s="4">
        <v>770</v>
      </c>
      <c r="D14" s="6">
        <v>0.2334</v>
      </c>
      <c r="E14" s="7">
        <v>2.4500000000000002</v>
      </c>
      <c r="F14" s="7">
        <v>-7.2774119999999998E-2</v>
      </c>
      <c r="G14" s="7">
        <f t="shared" ref="G14:G19" si="14">F14-E14</f>
        <v>-2.5227741200000002</v>
      </c>
      <c r="H14" s="7">
        <v>44.208333333333336</v>
      </c>
      <c r="I14" s="7">
        <v>44.211795000000002</v>
      </c>
      <c r="J14" s="7">
        <f t="shared" ref="J14:J19" si="15">I14-H14</f>
        <v>3.4616666666664742E-3</v>
      </c>
      <c r="K14" s="7">
        <v>0</v>
      </c>
      <c r="L14" s="7">
        <v>0</v>
      </c>
      <c r="M14" s="7">
        <f t="shared" ref="M14:M19" si="16">L14-K14</f>
        <v>0</v>
      </c>
      <c r="N14" s="7">
        <v>0</v>
      </c>
      <c r="O14" s="7">
        <v>0</v>
      </c>
      <c r="P14" s="7">
        <f t="shared" ref="P14:P19" si="17">O14-N14</f>
        <v>0</v>
      </c>
      <c r="Q14" s="7">
        <v>0</v>
      </c>
      <c r="R14" s="7">
        <v>0</v>
      </c>
      <c r="S14" s="7">
        <f t="shared" ref="S14:S19" si="18">R14-Q14</f>
        <v>0</v>
      </c>
      <c r="T14" s="7">
        <v>0</v>
      </c>
      <c r="U14" s="7">
        <v>0</v>
      </c>
      <c r="V14" s="7">
        <f t="shared" ref="V14:V19" si="19">U14-T14</f>
        <v>0</v>
      </c>
      <c r="W14" s="7">
        <f t="shared" ref="W14:X19" si="20">T14+Q14+N14+K14+H14</f>
        <v>44.208333333333336</v>
      </c>
      <c r="X14" s="7">
        <f t="shared" si="20"/>
        <v>44.211795000000002</v>
      </c>
      <c r="Y14" s="7">
        <f t="shared" ref="Y14:Y19" si="21">X14-W14</f>
        <v>3.4616666666664742E-3</v>
      </c>
    </row>
    <row r="15" spans="1:26" ht="15.95" customHeight="1" x14ac:dyDescent="0.25">
      <c r="A15" s="4">
        <f t="shared" si="9"/>
        <v>11</v>
      </c>
      <c r="B15" s="5" t="s">
        <v>42</v>
      </c>
      <c r="C15" s="4">
        <v>90</v>
      </c>
      <c r="D15" s="6">
        <v>0.2334</v>
      </c>
      <c r="E15" s="7">
        <v>0.08</v>
      </c>
      <c r="F15" s="7">
        <v>0.25574641619999999</v>
      </c>
      <c r="G15" s="7">
        <f t="shared" si="14"/>
        <v>0.17574641619999998</v>
      </c>
      <c r="H15" s="7">
        <v>5.0749999999999993</v>
      </c>
      <c r="I15" s="7">
        <v>5.0745050778000005</v>
      </c>
      <c r="J15" s="7">
        <f t="shared" si="15"/>
        <v>-4.9492219999880405E-4</v>
      </c>
      <c r="K15" s="7">
        <v>0</v>
      </c>
      <c r="L15" s="7">
        <v>0</v>
      </c>
      <c r="M15" s="7">
        <f t="shared" si="16"/>
        <v>0</v>
      </c>
      <c r="N15" s="7">
        <v>0</v>
      </c>
      <c r="O15" s="7">
        <v>0</v>
      </c>
      <c r="P15" s="7">
        <f t="shared" si="17"/>
        <v>0</v>
      </c>
      <c r="Q15" s="7">
        <v>0</v>
      </c>
      <c r="R15" s="7">
        <v>0</v>
      </c>
      <c r="S15" s="7">
        <f t="shared" si="18"/>
        <v>0</v>
      </c>
      <c r="T15" s="7">
        <v>0</v>
      </c>
      <c r="U15" s="7">
        <v>0</v>
      </c>
      <c r="V15" s="7">
        <f t="shared" si="19"/>
        <v>0</v>
      </c>
      <c r="W15" s="7">
        <f t="shared" si="20"/>
        <v>5.0749999999999993</v>
      </c>
      <c r="X15" s="7">
        <f t="shared" si="20"/>
        <v>5.0745050778000005</v>
      </c>
      <c r="Y15" s="7">
        <f t="shared" si="21"/>
        <v>-4.9492219999880405E-4</v>
      </c>
    </row>
    <row r="16" spans="1:26" ht="15.95" customHeight="1" x14ac:dyDescent="0.25">
      <c r="A16" s="4">
        <f t="shared" si="9"/>
        <v>12</v>
      </c>
      <c r="B16" s="5" t="s">
        <v>43</v>
      </c>
      <c r="C16" s="4">
        <v>50</v>
      </c>
      <c r="D16" s="6">
        <v>0.2334</v>
      </c>
      <c r="E16" s="7">
        <v>0.23</v>
      </c>
      <c r="F16" s="7">
        <v>0.15241020000000002</v>
      </c>
      <c r="G16" s="7">
        <f t="shared" si="14"/>
        <v>-7.7589799999999987E-2</v>
      </c>
      <c r="H16" s="7">
        <v>9.7416666666666671</v>
      </c>
      <c r="I16" s="7">
        <v>9.7444500000000005</v>
      </c>
      <c r="J16" s="7">
        <f t="shared" si="15"/>
        <v>2.7833333333333599E-3</v>
      </c>
      <c r="K16" s="7">
        <v>0</v>
      </c>
      <c r="L16" s="7">
        <v>0</v>
      </c>
      <c r="M16" s="7">
        <f t="shared" si="16"/>
        <v>0</v>
      </c>
      <c r="N16" s="7">
        <v>0</v>
      </c>
      <c r="O16" s="7">
        <v>0</v>
      </c>
      <c r="P16" s="7">
        <f t="shared" si="17"/>
        <v>0</v>
      </c>
      <c r="Q16" s="7">
        <v>0</v>
      </c>
      <c r="R16" s="7">
        <v>0</v>
      </c>
      <c r="S16" s="7">
        <f t="shared" si="18"/>
        <v>0</v>
      </c>
      <c r="T16" s="7">
        <v>0</v>
      </c>
      <c r="U16" s="7">
        <v>0</v>
      </c>
      <c r="V16" s="7">
        <f t="shared" si="19"/>
        <v>0</v>
      </c>
      <c r="W16" s="7">
        <f t="shared" si="20"/>
        <v>9.7416666666666671</v>
      </c>
      <c r="X16" s="7">
        <f t="shared" si="20"/>
        <v>9.7444500000000005</v>
      </c>
      <c r="Y16" s="7">
        <f t="shared" si="21"/>
        <v>2.7833333333333599E-3</v>
      </c>
    </row>
    <row r="17" spans="1:25" ht="15.95" customHeight="1" x14ac:dyDescent="0.25">
      <c r="A17" s="4">
        <f t="shared" si="9"/>
        <v>13</v>
      </c>
      <c r="B17" s="5" t="s">
        <v>44</v>
      </c>
      <c r="C17" s="4">
        <v>725</v>
      </c>
      <c r="D17" s="6">
        <v>0.2334</v>
      </c>
      <c r="E17" s="7">
        <v>24.92</v>
      </c>
      <c r="F17" s="7">
        <v>28.836557863200003</v>
      </c>
      <c r="G17" s="7">
        <f t="shared" si="14"/>
        <v>3.9165578632000013</v>
      </c>
      <c r="H17" s="7">
        <v>47.55</v>
      </c>
      <c r="I17" s="7">
        <v>47.553305077799997</v>
      </c>
      <c r="J17" s="7">
        <f t="shared" si="15"/>
        <v>3.3050778000003334E-3</v>
      </c>
      <c r="K17" s="7">
        <v>0</v>
      </c>
      <c r="L17" s="7">
        <v>0</v>
      </c>
      <c r="M17" s="7">
        <f t="shared" si="16"/>
        <v>0</v>
      </c>
      <c r="N17" s="7">
        <v>0</v>
      </c>
      <c r="O17" s="7">
        <v>0</v>
      </c>
      <c r="P17" s="7">
        <f t="shared" si="17"/>
        <v>0</v>
      </c>
      <c r="Q17" s="7">
        <v>0</v>
      </c>
      <c r="R17" s="7">
        <v>0</v>
      </c>
      <c r="S17" s="7">
        <f t="shared" si="18"/>
        <v>0</v>
      </c>
      <c r="T17" s="7">
        <v>0</v>
      </c>
      <c r="U17" s="7">
        <v>0</v>
      </c>
      <c r="V17" s="7">
        <f t="shared" si="19"/>
        <v>0</v>
      </c>
      <c r="W17" s="7">
        <f t="shared" si="20"/>
        <v>47.55</v>
      </c>
      <c r="X17" s="7">
        <f t="shared" si="20"/>
        <v>47.553305077799997</v>
      </c>
      <c r="Y17" s="7">
        <f t="shared" si="21"/>
        <v>3.3050778000003334E-3</v>
      </c>
    </row>
    <row r="18" spans="1:25" ht="15.95" customHeight="1" x14ac:dyDescent="0.25">
      <c r="A18" s="4">
        <f t="shared" si="9"/>
        <v>14</v>
      </c>
      <c r="B18" s="5" t="s">
        <v>45</v>
      </c>
      <c r="C18" s="4">
        <v>20</v>
      </c>
      <c r="D18" s="6">
        <v>0.2334</v>
      </c>
      <c r="E18" s="7">
        <v>0</v>
      </c>
      <c r="F18" s="7">
        <v>-7.1203338000000007E-3</v>
      </c>
      <c r="G18" s="7">
        <f t="shared" si="14"/>
        <v>-7.1203338000000007E-3</v>
      </c>
      <c r="H18" s="7">
        <v>2.6333333333333337</v>
      </c>
      <c r="I18" s="7">
        <v>2.6296398443999998</v>
      </c>
      <c r="J18" s="7">
        <f t="shared" si="15"/>
        <v>-3.6934889333339882E-3</v>
      </c>
      <c r="K18" s="7">
        <v>0</v>
      </c>
      <c r="L18" s="7">
        <v>0</v>
      </c>
      <c r="M18" s="7">
        <f t="shared" si="16"/>
        <v>0</v>
      </c>
      <c r="N18" s="7">
        <v>0</v>
      </c>
      <c r="O18" s="7">
        <v>0</v>
      </c>
      <c r="P18" s="7">
        <f t="shared" si="17"/>
        <v>0</v>
      </c>
      <c r="Q18" s="7">
        <v>0</v>
      </c>
      <c r="R18" s="7">
        <v>0</v>
      </c>
      <c r="S18" s="7">
        <f t="shared" si="18"/>
        <v>0</v>
      </c>
      <c r="T18" s="7">
        <v>0</v>
      </c>
      <c r="U18" s="7">
        <v>0</v>
      </c>
      <c r="V18" s="7">
        <f t="shared" si="19"/>
        <v>0</v>
      </c>
      <c r="W18" s="7">
        <f t="shared" si="20"/>
        <v>2.6333333333333337</v>
      </c>
      <c r="X18" s="7">
        <f t="shared" si="20"/>
        <v>2.6296398443999998</v>
      </c>
      <c r="Y18" s="7">
        <f t="shared" si="21"/>
        <v>-3.6934889333339882E-3</v>
      </c>
    </row>
    <row r="19" spans="1:25" ht="15.95" customHeight="1" x14ac:dyDescent="0.25">
      <c r="A19" s="4">
        <f t="shared" si="9"/>
        <v>15</v>
      </c>
      <c r="B19" s="5" t="s">
        <v>46</v>
      </c>
      <c r="C19" s="4">
        <v>1</v>
      </c>
      <c r="D19" s="6">
        <v>0.2334</v>
      </c>
      <c r="E19" s="7">
        <v>0</v>
      </c>
      <c r="F19" s="7">
        <v>-8.0522999999999999E-4</v>
      </c>
      <c r="G19" s="7">
        <f t="shared" si="14"/>
        <v>-8.0522999999999999E-4</v>
      </c>
      <c r="H19" s="7">
        <v>0.35</v>
      </c>
      <c r="I19" s="7">
        <v>0.35399007779999997</v>
      </c>
      <c r="J19" s="7">
        <f t="shared" si="15"/>
        <v>3.9900777999999915E-3</v>
      </c>
      <c r="K19" s="7">
        <v>0</v>
      </c>
      <c r="L19" s="7">
        <v>0</v>
      </c>
      <c r="M19" s="7">
        <f t="shared" si="16"/>
        <v>0</v>
      </c>
      <c r="N19" s="7">
        <v>0</v>
      </c>
      <c r="O19" s="7">
        <v>0</v>
      </c>
      <c r="P19" s="7">
        <f t="shared" si="17"/>
        <v>0</v>
      </c>
      <c r="Q19" s="7">
        <v>0</v>
      </c>
      <c r="R19" s="7">
        <v>0</v>
      </c>
      <c r="S19" s="7">
        <f t="shared" si="18"/>
        <v>0</v>
      </c>
      <c r="T19" s="7">
        <v>0</v>
      </c>
      <c r="U19" s="7">
        <v>0</v>
      </c>
      <c r="V19" s="7">
        <f t="shared" si="19"/>
        <v>0</v>
      </c>
      <c r="W19" s="7">
        <f t="shared" si="20"/>
        <v>0.35</v>
      </c>
      <c r="X19" s="7">
        <f t="shared" si="20"/>
        <v>0.35399007779999997</v>
      </c>
      <c r="Y19" s="7">
        <f t="shared" si="21"/>
        <v>3.9900777999999915E-3</v>
      </c>
    </row>
    <row r="20" spans="1:25" ht="15.95" customHeight="1" x14ac:dyDescent="0.25">
      <c r="A20" s="4">
        <f t="shared" si="9"/>
        <v>16</v>
      </c>
      <c r="B20" s="8" t="s">
        <v>47</v>
      </c>
      <c r="C20" s="3">
        <f>SUM(C14:C19)</f>
        <v>1656</v>
      </c>
      <c r="D20" s="9"/>
      <c r="E20" s="10">
        <f t="shared" ref="E20:R20" si="22">SUM(E14:E19)</f>
        <v>27.680000000000003</v>
      </c>
      <c r="F20" s="10">
        <f t="shared" si="22"/>
        <v>29.164014795600004</v>
      </c>
      <c r="G20" s="10">
        <f t="shared" si="22"/>
        <v>1.4840147956000007</v>
      </c>
      <c r="H20" s="10">
        <f t="shared" si="22"/>
        <v>109.55833333333332</v>
      </c>
      <c r="I20" s="10">
        <f t="shared" si="22"/>
        <v>109.56768507780001</v>
      </c>
      <c r="J20" s="10">
        <f t="shared" si="22"/>
        <v>9.3517444666673666E-3</v>
      </c>
      <c r="K20" s="10">
        <f t="shared" si="22"/>
        <v>0</v>
      </c>
      <c r="L20" s="10">
        <f t="shared" si="22"/>
        <v>0</v>
      </c>
      <c r="M20" s="10">
        <f t="shared" si="22"/>
        <v>0</v>
      </c>
      <c r="N20" s="10">
        <f t="shared" si="22"/>
        <v>0</v>
      </c>
      <c r="O20" s="10">
        <f t="shared" si="22"/>
        <v>0</v>
      </c>
      <c r="P20" s="10">
        <f t="shared" si="22"/>
        <v>0</v>
      </c>
      <c r="Q20" s="10">
        <f t="shared" si="22"/>
        <v>0</v>
      </c>
      <c r="R20" s="10">
        <f t="shared" si="22"/>
        <v>0</v>
      </c>
      <c r="S20" s="10">
        <f>SUM(S14:S19)</f>
        <v>0</v>
      </c>
      <c r="T20" s="10">
        <f t="shared" ref="T20:Y20" si="23">SUM(T14:T19)</f>
        <v>0</v>
      </c>
      <c r="U20" s="10">
        <f t="shared" si="23"/>
        <v>0</v>
      </c>
      <c r="V20" s="10">
        <f t="shared" si="23"/>
        <v>0</v>
      </c>
      <c r="W20" s="10">
        <f t="shared" si="23"/>
        <v>109.55833333333332</v>
      </c>
      <c r="X20" s="10">
        <f t="shared" si="23"/>
        <v>109.56768507780001</v>
      </c>
      <c r="Y20" s="10">
        <f t="shared" si="23"/>
        <v>9.3517444666673666E-3</v>
      </c>
    </row>
    <row r="21" spans="1:25" ht="15.95" customHeight="1" x14ac:dyDescent="0.25">
      <c r="A21" s="4">
        <f t="shared" si="9"/>
        <v>17</v>
      </c>
      <c r="B21" s="5" t="s">
        <v>48</v>
      </c>
      <c r="C21" s="4">
        <v>141.6</v>
      </c>
      <c r="D21" s="6">
        <v>0.2334</v>
      </c>
      <c r="E21" s="7">
        <v>7.8900000000000006</v>
      </c>
      <c r="F21" s="7">
        <v>4.4588736000000004</v>
      </c>
      <c r="G21" s="7">
        <f t="shared" ref="G21" si="24">F21-E21</f>
        <v>-3.4311264000000001</v>
      </c>
      <c r="H21" s="7">
        <v>12.6</v>
      </c>
      <c r="I21" s="7">
        <v>12.597765000000001</v>
      </c>
      <c r="J21" s="7">
        <f t="shared" ref="J21" si="25">I21-H21</f>
        <v>-2.2349999999988768E-3</v>
      </c>
      <c r="K21" s="7">
        <v>0</v>
      </c>
      <c r="L21" s="7">
        <v>0</v>
      </c>
      <c r="M21" s="7">
        <f t="shared" ref="M21" si="26">L21-K21</f>
        <v>0</v>
      </c>
      <c r="N21" s="7">
        <v>0</v>
      </c>
      <c r="O21" s="7">
        <v>0</v>
      </c>
      <c r="P21" s="7">
        <f t="shared" ref="P21" si="27">O21-N21</f>
        <v>0</v>
      </c>
      <c r="Q21" s="7">
        <v>0</v>
      </c>
      <c r="R21" s="7">
        <v>0</v>
      </c>
      <c r="S21" s="7">
        <f t="shared" ref="S21" si="28">R21-Q21</f>
        <v>0</v>
      </c>
      <c r="T21" s="7">
        <v>0</v>
      </c>
      <c r="U21" s="7">
        <v>0</v>
      </c>
      <c r="V21" s="7">
        <f t="shared" ref="V21" si="29">U21-T21</f>
        <v>0</v>
      </c>
      <c r="W21" s="7">
        <f t="shared" ref="W21:X21" si="30">T21+Q21+N21+K21+H21</f>
        <v>12.6</v>
      </c>
      <c r="X21" s="7">
        <f t="shared" si="30"/>
        <v>12.597765000000001</v>
      </c>
      <c r="Y21" s="7">
        <f t="shared" ref="Y21" si="31">X21-W21</f>
        <v>-2.2349999999988768E-3</v>
      </c>
    </row>
    <row r="22" spans="1:25" ht="15.95" customHeight="1" x14ac:dyDescent="0.25">
      <c r="A22" s="4">
        <f t="shared" si="9"/>
        <v>18</v>
      </c>
      <c r="B22" s="8" t="s">
        <v>49</v>
      </c>
      <c r="C22" s="3">
        <f>C21+C20+C13</f>
        <v>5207.6000000000004</v>
      </c>
      <c r="D22" s="9"/>
      <c r="E22" s="10">
        <f t="shared" ref="E22:Q22" si="32">E21+E20+E13</f>
        <v>494.60999999999996</v>
      </c>
      <c r="F22" s="10">
        <f t="shared" si="32"/>
        <v>428.49362971559998</v>
      </c>
      <c r="G22" s="10">
        <f t="shared" si="32"/>
        <v>-66.11637028440002</v>
      </c>
      <c r="H22" s="10">
        <f t="shared" si="32"/>
        <v>599.93333333333328</v>
      </c>
      <c r="I22" s="10">
        <f t="shared" si="32"/>
        <v>599.9449749222</v>
      </c>
      <c r="J22" s="10">
        <f t="shared" si="32"/>
        <v>1.1641588866685038E-2</v>
      </c>
      <c r="K22" s="10">
        <f t="shared" si="32"/>
        <v>1620.374</v>
      </c>
      <c r="L22" s="10">
        <f t="shared" si="32"/>
        <v>1542.8056833497997</v>
      </c>
      <c r="M22" s="10">
        <f t="shared" si="32"/>
        <v>-77.568316650200103</v>
      </c>
      <c r="N22" s="10">
        <f t="shared" si="32"/>
        <v>0</v>
      </c>
      <c r="O22" s="10">
        <f t="shared" si="32"/>
        <v>0</v>
      </c>
      <c r="P22" s="10">
        <f t="shared" si="32"/>
        <v>0</v>
      </c>
      <c r="Q22" s="10">
        <f t="shared" si="32"/>
        <v>0</v>
      </c>
      <c r="R22" s="10">
        <f>R21+R20+R13</f>
        <v>0</v>
      </c>
      <c r="S22" s="10">
        <f t="shared" ref="S22:Y22" si="33">S21+S20+S13</f>
        <v>0</v>
      </c>
      <c r="T22" s="10">
        <f t="shared" si="33"/>
        <v>0</v>
      </c>
      <c r="U22" s="10">
        <f t="shared" si="33"/>
        <v>0</v>
      </c>
      <c r="V22" s="10">
        <f t="shared" si="33"/>
        <v>0</v>
      </c>
      <c r="W22" s="10">
        <f t="shared" si="33"/>
        <v>2220.3073333333332</v>
      </c>
      <c r="X22" s="10">
        <f t="shared" si="33"/>
        <v>2142.7506582720002</v>
      </c>
      <c r="Y22" s="10">
        <f t="shared" si="33"/>
        <v>-77.556675061333252</v>
      </c>
    </row>
    <row r="23" spans="1:25" ht="15.95" customHeight="1" x14ac:dyDescent="0.25">
      <c r="A23" s="4">
        <f t="shared" si="9"/>
        <v>19</v>
      </c>
      <c r="B23" s="11" t="s">
        <v>50</v>
      </c>
      <c r="C23" s="4">
        <v>2100</v>
      </c>
      <c r="D23" s="6">
        <v>3.2000000000000001E-2</v>
      </c>
      <c r="E23" s="7">
        <v>32.979999999999997</v>
      </c>
      <c r="F23" s="7">
        <v>37.402712999999999</v>
      </c>
      <c r="G23" s="7">
        <f t="shared" ref="G23:G37" si="34">F23-E23</f>
        <v>4.4227130000000017</v>
      </c>
      <c r="H23" s="7">
        <v>27.025000000000002</v>
      </c>
      <c r="I23" s="7">
        <v>26.059332999999999</v>
      </c>
      <c r="J23" s="7">
        <f t="shared" ref="J23:J37" si="35">I23-H23</f>
        <v>-0.96566700000000338</v>
      </c>
      <c r="K23" s="7">
        <f>2.62*E23</f>
        <v>86.407600000000002</v>
      </c>
      <c r="L23" s="7">
        <v>122.381677</v>
      </c>
      <c r="M23" s="7">
        <f t="shared" ref="M23:M37" si="36">L23-K23</f>
        <v>35.974076999999994</v>
      </c>
      <c r="N23" s="7"/>
      <c r="O23" s="7"/>
      <c r="P23" s="7">
        <f t="shared" ref="P23:P37" si="37">O23-N23</f>
        <v>0</v>
      </c>
      <c r="Q23" s="7"/>
      <c r="R23" s="7"/>
      <c r="S23" s="7">
        <f t="shared" ref="S23:S37" si="38">R23-Q23</f>
        <v>0</v>
      </c>
      <c r="T23" s="7"/>
      <c r="U23" s="7"/>
      <c r="V23" s="7">
        <f t="shared" ref="V23:V37" si="39">U23-T23</f>
        <v>0</v>
      </c>
      <c r="W23" s="7">
        <f t="shared" ref="W23:X37" si="40">T23+Q23+N23+K23+H23</f>
        <v>113.43260000000001</v>
      </c>
      <c r="X23" s="7">
        <f t="shared" si="40"/>
        <v>148.44101000000001</v>
      </c>
      <c r="Y23" s="7">
        <f t="shared" ref="Y23:Y37" si="41">X23-W23</f>
        <v>35.008409999999998</v>
      </c>
    </row>
    <row r="24" spans="1:25" ht="15.95" customHeight="1" x14ac:dyDescent="0.25">
      <c r="A24" s="4">
        <f t="shared" si="9"/>
        <v>20</v>
      </c>
      <c r="B24" s="11" t="s">
        <v>51</v>
      </c>
      <c r="C24" s="4">
        <v>1000</v>
      </c>
      <c r="D24" s="6">
        <v>0.1076</v>
      </c>
      <c r="E24" s="7">
        <v>65.69</v>
      </c>
      <c r="F24" s="7">
        <v>65.046516999999994</v>
      </c>
      <c r="G24" s="7">
        <f t="shared" si="34"/>
        <v>-0.64348300000000336</v>
      </c>
      <c r="H24" s="7">
        <v>59.283333333333339</v>
      </c>
      <c r="I24" s="7">
        <v>160.39584400000001</v>
      </c>
      <c r="J24" s="7">
        <f t="shared" si="35"/>
        <v>101.11251066666668</v>
      </c>
      <c r="K24" s="7">
        <f>3*E24</f>
        <v>197.07</v>
      </c>
      <c r="L24" s="7">
        <v>252.96590399999999</v>
      </c>
      <c r="M24" s="7">
        <f t="shared" si="36"/>
        <v>55.895904000000002</v>
      </c>
      <c r="N24" s="7"/>
      <c r="O24" s="7"/>
      <c r="P24" s="7">
        <f t="shared" si="37"/>
        <v>0</v>
      </c>
      <c r="Q24" s="7"/>
      <c r="R24" s="7"/>
      <c r="S24" s="7">
        <f t="shared" si="38"/>
        <v>0</v>
      </c>
      <c r="T24" s="7"/>
      <c r="U24" s="7"/>
      <c r="V24" s="7">
        <f t="shared" si="39"/>
        <v>0</v>
      </c>
      <c r="W24" s="7">
        <f t="shared" si="40"/>
        <v>256.35333333333335</v>
      </c>
      <c r="X24" s="7">
        <f t="shared" si="40"/>
        <v>413.36174800000003</v>
      </c>
      <c r="Y24" s="7">
        <f t="shared" si="41"/>
        <v>157.00841466666668</v>
      </c>
    </row>
    <row r="25" spans="1:25" ht="15.95" customHeight="1" x14ac:dyDescent="0.25">
      <c r="A25" s="4">
        <f t="shared" si="9"/>
        <v>21</v>
      </c>
      <c r="B25" s="11" t="s">
        <v>52</v>
      </c>
      <c r="C25" s="4">
        <v>1000</v>
      </c>
      <c r="D25" s="6">
        <v>4.9000000000000002E-2</v>
      </c>
      <c r="E25" s="7">
        <v>16.260000000000002</v>
      </c>
      <c r="F25" s="7">
        <v>23.749849999999999</v>
      </c>
      <c r="G25" s="7">
        <f t="shared" si="34"/>
        <v>7.489849999999997</v>
      </c>
      <c r="H25" s="7">
        <v>42.325000000000003</v>
      </c>
      <c r="I25" s="7">
        <v>130.12509600000001</v>
      </c>
      <c r="J25" s="7">
        <f t="shared" si="35"/>
        <v>87.800096000000011</v>
      </c>
      <c r="K25" s="7">
        <f>3.01*E25</f>
        <v>48.942599999999999</v>
      </c>
      <c r="L25" s="7">
        <v>87.043203000000005</v>
      </c>
      <c r="M25" s="7">
        <f t="shared" si="36"/>
        <v>38.100603000000007</v>
      </c>
      <c r="N25" s="7"/>
      <c r="O25" s="7"/>
      <c r="P25" s="7">
        <f t="shared" si="37"/>
        <v>0</v>
      </c>
      <c r="Q25" s="7"/>
      <c r="R25" s="7"/>
      <c r="S25" s="7">
        <f t="shared" si="38"/>
        <v>0</v>
      </c>
      <c r="T25" s="7"/>
      <c r="U25" s="7"/>
      <c r="V25" s="7">
        <f t="shared" si="39"/>
        <v>0</v>
      </c>
      <c r="W25" s="7">
        <f t="shared" si="40"/>
        <v>91.267600000000002</v>
      </c>
      <c r="X25" s="7">
        <f t="shared" si="40"/>
        <v>217.16829900000002</v>
      </c>
      <c r="Y25" s="7">
        <f t="shared" si="41"/>
        <v>125.90069900000002</v>
      </c>
    </row>
    <row r="26" spans="1:25" ht="15.95" customHeight="1" x14ac:dyDescent="0.25">
      <c r="A26" s="4">
        <f t="shared" si="9"/>
        <v>22</v>
      </c>
      <c r="B26" s="11" t="s">
        <v>53</v>
      </c>
      <c r="C26" s="4">
        <v>2000</v>
      </c>
      <c r="D26" s="6">
        <v>2.1000000000000001E-2</v>
      </c>
      <c r="E26" s="7">
        <v>25.44</v>
      </c>
      <c r="F26" s="7">
        <v>26.604361999999998</v>
      </c>
      <c r="G26" s="7">
        <f t="shared" si="34"/>
        <v>1.164361999999997</v>
      </c>
      <c r="H26" s="7">
        <v>17.066666666666666</v>
      </c>
      <c r="I26" s="7">
        <v>22.726202000000001</v>
      </c>
      <c r="J26" s="7">
        <f t="shared" si="35"/>
        <v>5.6595353333333343</v>
      </c>
      <c r="K26" s="7">
        <f>1.73*E26</f>
        <v>44.011200000000002</v>
      </c>
      <c r="L26" s="7">
        <v>42.950642000000002</v>
      </c>
      <c r="M26" s="7">
        <f t="shared" si="36"/>
        <v>-1.0605580000000003</v>
      </c>
      <c r="N26" s="7"/>
      <c r="O26" s="7"/>
      <c r="P26" s="7">
        <f t="shared" si="37"/>
        <v>0</v>
      </c>
      <c r="Q26" s="7"/>
      <c r="R26" s="7"/>
      <c r="S26" s="7">
        <f t="shared" si="38"/>
        <v>0</v>
      </c>
      <c r="T26" s="7"/>
      <c r="U26" s="7"/>
      <c r="V26" s="7">
        <f t="shared" si="39"/>
        <v>0</v>
      </c>
      <c r="W26" s="7">
        <f t="shared" si="40"/>
        <v>61.077866666666665</v>
      </c>
      <c r="X26" s="7">
        <f t="shared" si="40"/>
        <v>65.676844000000003</v>
      </c>
      <c r="Y26" s="7">
        <f t="shared" si="41"/>
        <v>4.5989773333333375</v>
      </c>
    </row>
    <row r="27" spans="1:25" ht="15.95" customHeight="1" x14ac:dyDescent="0.25">
      <c r="A27" s="4">
        <f t="shared" si="9"/>
        <v>23</v>
      </c>
      <c r="B27" s="11" t="s">
        <v>54</v>
      </c>
      <c r="C27" s="4">
        <v>500</v>
      </c>
      <c r="D27" s="6">
        <v>3.3700000000000001E-2</v>
      </c>
      <c r="E27" s="7">
        <v>9.2899999999999991</v>
      </c>
      <c r="F27" s="7">
        <v>10.59625</v>
      </c>
      <c r="G27" s="7">
        <f t="shared" si="34"/>
        <v>1.3062500000000004</v>
      </c>
      <c r="H27" s="7">
        <v>7.8500000000000005</v>
      </c>
      <c r="I27" s="7">
        <v>9.5437159999999999</v>
      </c>
      <c r="J27" s="7">
        <f t="shared" si="35"/>
        <v>1.6937159999999993</v>
      </c>
      <c r="K27" s="7">
        <f>2.58*E27</f>
        <v>23.9682</v>
      </c>
      <c r="L27" s="7">
        <v>32.700024999999997</v>
      </c>
      <c r="M27" s="7">
        <f t="shared" si="36"/>
        <v>8.7318249999999971</v>
      </c>
      <c r="N27" s="7"/>
      <c r="O27" s="7"/>
      <c r="P27" s="7">
        <f t="shared" si="37"/>
        <v>0</v>
      </c>
      <c r="Q27" s="7"/>
      <c r="R27" s="7"/>
      <c r="S27" s="7">
        <f t="shared" si="38"/>
        <v>0</v>
      </c>
      <c r="T27" s="7"/>
      <c r="U27" s="7"/>
      <c r="V27" s="7">
        <f t="shared" si="39"/>
        <v>0</v>
      </c>
      <c r="W27" s="7">
        <f t="shared" si="40"/>
        <v>31.818200000000001</v>
      </c>
      <c r="X27" s="7">
        <f t="shared" si="40"/>
        <v>42.243741</v>
      </c>
      <c r="Y27" s="7">
        <f t="shared" si="41"/>
        <v>10.425540999999999</v>
      </c>
    </row>
    <row r="28" spans="1:25" ht="15.95" customHeight="1" x14ac:dyDescent="0.25">
      <c r="A28" s="4">
        <f t="shared" si="9"/>
        <v>24</v>
      </c>
      <c r="B28" s="11" t="s">
        <v>55</v>
      </c>
      <c r="C28" s="4">
        <v>2400</v>
      </c>
      <c r="D28" s="6">
        <v>2.3800000000000002E-2</v>
      </c>
      <c r="E28" s="7">
        <v>0</v>
      </c>
      <c r="F28" s="7">
        <v>31.140442</v>
      </c>
      <c r="G28" s="7">
        <f t="shared" si="34"/>
        <v>31.140442</v>
      </c>
      <c r="H28" s="7">
        <v>0</v>
      </c>
      <c r="I28" s="7">
        <v>55.320132000000001</v>
      </c>
      <c r="J28" s="7">
        <f t="shared" si="35"/>
        <v>55.320132000000001</v>
      </c>
      <c r="K28" s="7">
        <v>0</v>
      </c>
      <c r="L28" s="7">
        <v>164.96620799999999</v>
      </c>
      <c r="M28" s="7">
        <f t="shared" si="36"/>
        <v>164.96620799999999</v>
      </c>
      <c r="N28" s="7"/>
      <c r="O28" s="7"/>
      <c r="P28" s="7">
        <f t="shared" si="37"/>
        <v>0</v>
      </c>
      <c r="Q28" s="7"/>
      <c r="R28" s="7"/>
      <c r="S28" s="7">
        <f t="shared" si="38"/>
        <v>0</v>
      </c>
      <c r="T28" s="7"/>
      <c r="U28" s="7"/>
      <c r="V28" s="7">
        <f t="shared" si="39"/>
        <v>0</v>
      </c>
      <c r="W28" s="7">
        <f t="shared" si="40"/>
        <v>0</v>
      </c>
      <c r="X28" s="7">
        <f t="shared" si="40"/>
        <v>220.28634</v>
      </c>
      <c r="Y28" s="7">
        <f t="shared" si="41"/>
        <v>220.28634</v>
      </c>
    </row>
    <row r="29" spans="1:25" ht="15.95" customHeight="1" x14ac:dyDescent="0.25">
      <c r="A29" s="4">
        <f t="shared" si="9"/>
        <v>25</v>
      </c>
      <c r="B29" s="11" t="s">
        <v>56</v>
      </c>
      <c r="C29" s="4"/>
      <c r="D29" s="6"/>
      <c r="E29" s="7">
        <v>0</v>
      </c>
      <c r="F29" s="7">
        <v>0</v>
      </c>
      <c r="G29" s="7">
        <f t="shared" si="34"/>
        <v>0</v>
      </c>
      <c r="H29" s="7">
        <v>0</v>
      </c>
      <c r="I29" s="7">
        <v>-0.71442899999999998</v>
      </c>
      <c r="J29" s="7">
        <f t="shared" si="35"/>
        <v>-0.71442899999999998</v>
      </c>
      <c r="K29" s="7">
        <v>0</v>
      </c>
      <c r="L29" s="7">
        <v>0</v>
      </c>
      <c r="M29" s="7">
        <f t="shared" si="36"/>
        <v>0</v>
      </c>
      <c r="N29" s="7"/>
      <c r="O29" s="7"/>
      <c r="P29" s="7">
        <f t="shared" si="37"/>
        <v>0</v>
      </c>
      <c r="Q29" s="7"/>
      <c r="R29" s="7"/>
      <c r="S29" s="7">
        <f t="shared" si="38"/>
        <v>0</v>
      </c>
      <c r="T29" s="7"/>
      <c r="U29" s="7"/>
      <c r="V29" s="7">
        <f t="shared" si="39"/>
        <v>0</v>
      </c>
      <c r="W29" s="7">
        <f t="shared" si="40"/>
        <v>0</v>
      </c>
      <c r="X29" s="7">
        <f t="shared" si="40"/>
        <v>-0.71442899999999998</v>
      </c>
      <c r="Y29" s="7">
        <f t="shared" si="41"/>
        <v>-0.71442899999999998</v>
      </c>
    </row>
    <row r="30" spans="1:25" ht="15.95" customHeight="1" x14ac:dyDescent="0.25">
      <c r="A30" s="4">
        <f t="shared" si="9"/>
        <v>26</v>
      </c>
      <c r="B30" s="11" t="s">
        <v>57</v>
      </c>
      <c r="C30" s="4">
        <v>1500</v>
      </c>
      <c r="D30" s="6">
        <v>1.34E-2</v>
      </c>
      <c r="E30" s="7">
        <v>0</v>
      </c>
      <c r="F30" s="7">
        <v>12.560451</v>
      </c>
      <c r="G30" s="7">
        <f t="shared" si="34"/>
        <v>12.560451</v>
      </c>
      <c r="H30" s="7">
        <v>0</v>
      </c>
      <c r="I30" s="7">
        <v>20.939544000000001</v>
      </c>
      <c r="J30" s="7">
        <f t="shared" si="35"/>
        <v>20.939544000000001</v>
      </c>
      <c r="K30" s="7">
        <v>0</v>
      </c>
      <c r="L30" s="7">
        <v>48.406402999999997</v>
      </c>
      <c r="M30" s="7">
        <f t="shared" si="36"/>
        <v>48.406402999999997</v>
      </c>
      <c r="N30" s="7"/>
      <c r="O30" s="7"/>
      <c r="P30" s="7">
        <f t="shared" si="37"/>
        <v>0</v>
      </c>
      <c r="Q30" s="7"/>
      <c r="R30" s="7"/>
      <c r="S30" s="7">
        <f t="shared" si="38"/>
        <v>0</v>
      </c>
      <c r="T30" s="7"/>
      <c r="U30" s="7"/>
      <c r="V30" s="7">
        <f t="shared" si="39"/>
        <v>0</v>
      </c>
      <c r="W30" s="7">
        <f t="shared" si="40"/>
        <v>0</v>
      </c>
      <c r="X30" s="7">
        <f t="shared" si="40"/>
        <v>69.345946999999995</v>
      </c>
      <c r="Y30" s="7">
        <f t="shared" si="41"/>
        <v>69.345946999999995</v>
      </c>
    </row>
    <row r="31" spans="1:25" ht="15.95" customHeight="1" x14ac:dyDescent="0.25">
      <c r="A31" s="4">
        <f t="shared" si="9"/>
        <v>27</v>
      </c>
      <c r="B31" s="11" t="s">
        <v>58</v>
      </c>
      <c r="C31" s="4">
        <v>630</v>
      </c>
      <c r="D31" s="6">
        <v>1.7299999999999999E-2</v>
      </c>
      <c r="E31" s="7">
        <v>3.96</v>
      </c>
      <c r="F31" s="7">
        <v>5.6496170000000001</v>
      </c>
      <c r="G31" s="7">
        <f t="shared" si="34"/>
        <v>1.6896170000000001</v>
      </c>
      <c r="H31" s="7">
        <v>4.3250000000000002</v>
      </c>
      <c r="I31" s="7">
        <v>2.6541459999999999</v>
      </c>
      <c r="J31" s="7">
        <f t="shared" si="35"/>
        <v>-1.6708540000000003</v>
      </c>
      <c r="K31" s="7">
        <f>2.62*E31</f>
        <v>10.3752</v>
      </c>
      <c r="L31" s="7">
        <v>14.920407000000001</v>
      </c>
      <c r="M31" s="7">
        <f t="shared" si="36"/>
        <v>4.5452070000000013</v>
      </c>
      <c r="N31" s="7"/>
      <c r="O31" s="7"/>
      <c r="P31" s="7">
        <f t="shared" si="37"/>
        <v>0</v>
      </c>
      <c r="Q31" s="7"/>
      <c r="R31" s="7"/>
      <c r="S31" s="7">
        <f t="shared" si="38"/>
        <v>0</v>
      </c>
      <c r="T31" s="7"/>
      <c r="U31" s="7"/>
      <c r="V31" s="7">
        <f t="shared" si="39"/>
        <v>0</v>
      </c>
      <c r="W31" s="7">
        <f t="shared" si="40"/>
        <v>14.700199999999999</v>
      </c>
      <c r="X31" s="7">
        <f t="shared" si="40"/>
        <v>17.574553000000002</v>
      </c>
      <c r="Y31" s="7">
        <f t="shared" si="41"/>
        <v>2.8743530000000028</v>
      </c>
    </row>
    <row r="32" spans="1:25" ht="15.95" customHeight="1" x14ac:dyDescent="0.25">
      <c r="A32" s="4">
        <f t="shared" si="9"/>
        <v>28</v>
      </c>
      <c r="B32" s="11" t="s">
        <v>59</v>
      </c>
      <c r="C32" s="4">
        <v>840</v>
      </c>
      <c r="D32" s="6">
        <v>2.3800000000000002E-2</v>
      </c>
      <c r="E32" s="7">
        <v>6.7</v>
      </c>
      <c r="F32" s="7">
        <v>11.058028999999999</v>
      </c>
      <c r="G32" s="7">
        <f t="shared" si="34"/>
        <v>4.3580289999999993</v>
      </c>
      <c r="H32" s="7">
        <v>8.2083333333333321</v>
      </c>
      <c r="I32" s="7">
        <v>6.3297090000000003</v>
      </c>
      <c r="J32" s="7">
        <f t="shared" si="35"/>
        <v>-1.8786243333333319</v>
      </c>
      <c r="K32" s="7">
        <f>2.64*E32</f>
        <v>17.688000000000002</v>
      </c>
      <c r="L32" s="7">
        <v>29.210827999999999</v>
      </c>
      <c r="M32" s="7">
        <f t="shared" si="36"/>
        <v>11.522827999999997</v>
      </c>
      <c r="N32" s="7"/>
      <c r="O32" s="7"/>
      <c r="P32" s="7">
        <f t="shared" si="37"/>
        <v>0</v>
      </c>
      <c r="Q32" s="7"/>
      <c r="R32" s="7"/>
      <c r="S32" s="7">
        <f t="shared" si="38"/>
        <v>0</v>
      </c>
      <c r="T32" s="7"/>
      <c r="U32" s="7"/>
      <c r="V32" s="7">
        <f t="shared" si="39"/>
        <v>0</v>
      </c>
      <c r="W32" s="7">
        <f t="shared" si="40"/>
        <v>25.896333333333335</v>
      </c>
      <c r="X32" s="7">
        <f t="shared" si="40"/>
        <v>35.540537</v>
      </c>
      <c r="Y32" s="7">
        <f t="shared" si="41"/>
        <v>9.644203666666666</v>
      </c>
    </row>
    <row r="33" spans="1:25" ht="15.95" customHeight="1" x14ac:dyDescent="0.25">
      <c r="A33" s="4">
        <f t="shared" si="9"/>
        <v>29</v>
      </c>
      <c r="B33" s="11" t="s">
        <v>60</v>
      </c>
      <c r="C33" s="4">
        <v>440</v>
      </c>
      <c r="D33" s="6">
        <v>9.5999999999999992E-3</v>
      </c>
      <c r="E33" s="7">
        <v>0.94</v>
      </c>
      <c r="F33" s="7">
        <v>0.81211903439999999</v>
      </c>
      <c r="G33" s="7">
        <f t="shared" si="34"/>
        <v>-0.12788096559999995</v>
      </c>
      <c r="H33" s="7">
        <v>0.5083333333333333</v>
      </c>
      <c r="I33" s="7">
        <v>0</v>
      </c>
      <c r="J33" s="7">
        <f t="shared" si="35"/>
        <v>-0.5083333333333333</v>
      </c>
      <c r="K33" s="7">
        <f>2.72*E33</f>
        <v>2.5568</v>
      </c>
      <c r="L33" s="7">
        <v>2.2188310000000002</v>
      </c>
      <c r="M33" s="7">
        <f t="shared" si="36"/>
        <v>-0.33796899999999974</v>
      </c>
      <c r="N33" s="7"/>
      <c r="O33" s="7"/>
      <c r="P33" s="7">
        <f t="shared" si="37"/>
        <v>0</v>
      </c>
      <c r="Q33" s="7"/>
      <c r="R33" s="7"/>
      <c r="S33" s="7">
        <f t="shared" si="38"/>
        <v>0</v>
      </c>
      <c r="T33" s="7"/>
      <c r="U33" s="7"/>
      <c r="V33" s="7">
        <f t="shared" si="39"/>
        <v>0</v>
      </c>
      <c r="W33" s="7">
        <f t="shared" si="40"/>
        <v>3.0651333333333333</v>
      </c>
      <c r="X33" s="7">
        <f t="shared" si="40"/>
        <v>2.2188310000000002</v>
      </c>
      <c r="Y33" s="7">
        <f t="shared" si="41"/>
        <v>-0.84630233333333305</v>
      </c>
    </row>
    <row r="34" spans="1:25" ht="15.95" customHeight="1" x14ac:dyDescent="0.25">
      <c r="A34" s="4">
        <f t="shared" si="9"/>
        <v>30</v>
      </c>
      <c r="B34" s="11" t="s">
        <v>61</v>
      </c>
      <c r="C34" s="31">
        <v>880</v>
      </c>
      <c r="D34" s="32">
        <v>3.0300000000000001E-2</v>
      </c>
      <c r="E34" s="33">
        <v>15.86</v>
      </c>
      <c r="F34" s="33">
        <v>18.427528204199998</v>
      </c>
      <c r="G34" s="30">
        <f t="shared" si="34"/>
        <v>2.5675282041999985</v>
      </c>
      <c r="H34" s="30">
        <v>0.67500000000000004</v>
      </c>
      <c r="I34" s="30">
        <v>0</v>
      </c>
      <c r="J34" s="30">
        <f t="shared" si="35"/>
        <v>-0.67500000000000004</v>
      </c>
      <c r="K34" s="30">
        <f>3.67*E34</f>
        <v>58.206199999999995</v>
      </c>
      <c r="L34" s="30">
        <v>63.959375954399995</v>
      </c>
      <c r="M34" s="30">
        <f t="shared" si="36"/>
        <v>5.7531759543999996</v>
      </c>
      <c r="N34" s="30"/>
      <c r="O34" s="30"/>
      <c r="P34" s="30">
        <f t="shared" si="37"/>
        <v>0</v>
      </c>
      <c r="Q34" s="30"/>
      <c r="R34" s="30"/>
      <c r="S34" s="30">
        <f t="shared" si="38"/>
        <v>0</v>
      </c>
      <c r="T34" s="30"/>
      <c r="U34" s="30"/>
      <c r="V34" s="30">
        <f t="shared" si="39"/>
        <v>0</v>
      </c>
      <c r="W34" s="30">
        <f t="shared" si="40"/>
        <v>58.881199999999993</v>
      </c>
      <c r="X34" s="30">
        <f t="shared" si="40"/>
        <v>63.959375954399995</v>
      </c>
      <c r="Y34" s="30">
        <f t="shared" si="41"/>
        <v>5.0781759544000025</v>
      </c>
    </row>
    <row r="35" spans="1:25" ht="15.95" customHeight="1" x14ac:dyDescent="0.25">
      <c r="A35" s="4">
        <f t="shared" si="9"/>
        <v>31</v>
      </c>
      <c r="B35" s="11" t="s">
        <v>62</v>
      </c>
      <c r="C35" s="31"/>
      <c r="D35" s="32"/>
      <c r="E35" s="33"/>
      <c r="F35" s="33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f t="shared" si="40"/>
        <v>0</v>
      </c>
      <c r="X35" s="30">
        <f t="shared" si="40"/>
        <v>0</v>
      </c>
      <c r="Y35" s="30"/>
    </row>
    <row r="36" spans="1:25" ht="25.5" x14ac:dyDescent="0.25">
      <c r="A36" s="4">
        <f t="shared" si="9"/>
        <v>32</v>
      </c>
      <c r="B36" s="11" t="s">
        <v>63</v>
      </c>
      <c r="C36" s="4">
        <v>1000</v>
      </c>
      <c r="D36" s="6">
        <v>2.8299999999999999E-2</v>
      </c>
      <c r="E36" s="7">
        <v>0</v>
      </c>
      <c r="F36" s="7">
        <v>18.953612</v>
      </c>
      <c r="G36" s="7">
        <f t="shared" si="34"/>
        <v>18.953612</v>
      </c>
      <c r="H36" s="7">
        <v>0</v>
      </c>
      <c r="I36" s="7">
        <v>26.219864999999999</v>
      </c>
      <c r="J36" s="7">
        <f t="shared" si="35"/>
        <v>26.219864999999999</v>
      </c>
      <c r="K36" s="7">
        <v>0</v>
      </c>
      <c r="L36" s="7">
        <v>76.400622999999996</v>
      </c>
      <c r="M36" s="7">
        <f t="shared" si="36"/>
        <v>76.400622999999996</v>
      </c>
      <c r="N36" s="7"/>
      <c r="O36" s="7"/>
      <c r="P36" s="7">
        <f t="shared" si="37"/>
        <v>0</v>
      </c>
      <c r="Q36" s="7"/>
      <c r="R36" s="7"/>
      <c r="S36" s="7">
        <f t="shared" si="38"/>
        <v>0</v>
      </c>
      <c r="T36" s="7"/>
      <c r="U36" s="7"/>
      <c r="V36" s="7">
        <f t="shared" si="39"/>
        <v>0</v>
      </c>
      <c r="W36" s="7">
        <f t="shared" si="40"/>
        <v>0</v>
      </c>
      <c r="X36" s="7">
        <f t="shared" si="40"/>
        <v>102.62048799999999</v>
      </c>
      <c r="Y36" s="7">
        <f t="shared" si="41"/>
        <v>102.62048799999999</v>
      </c>
    </row>
    <row r="37" spans="1:25" x14ac:dyDescent="0.25">
      <c r="A37" s="4">
        <f t="shared" si="9"/>
        <v>33</v>
      </c>
      <c r="B37" s="11" t="s">
        <v>64</v>
      </c>
      <c r="C37" s="4">
        <v>1000</v>
      </c>
      <c r="D37" s="6">
        <v>1.23E-2</v>
      </c>
      <c r="E37" s="7">
        <v>0</v>
      </c>
      <c r="F37" s="7">
        <v>8.2038119999999992</v>
      </c>
      <c r="G37" s="7">
        <f t="shared" si="34"/>
        <v>8.2038119999999992</v>
      </c>
      <c r="H37" s="7">
        <v>0</v>
      </c>
      <c r="I37" s="7">
        <v>13.291698999999999</v>
      </c>
      <c r="J37" s="7">
        <f t="shared" si="35"/>
        <v>13.291698999999999</v>
      </c>
      <c r="K37" s="7">
        <v>0</v>
      </c>
      <c r="L37" s="7">
        <v>17.857448999999999</v>
      </c>
      <c r="M37" s="7">
        <f t="shared" si="36"/>
        <v>17.857448999999999</v>
      </c>
      <c r="N37" s="7"/>
      <c r="O37" s="7"/>
      <c r="P37" s="7">
        <f t="shared" si="37"/>
        <v>0</v>
      </c>
      <c r="Q37" s="7"/>
      <c r="R37" s="7"/>
      <c r="S37" s="7">
        <f t="shared" si="38"/>
        <v>0</v>
      </c>
      <c r="T37" s="7"/>
      <c r="U37" s="7"/>
      <c r="V37" s="7">
        <f t="shared" si="39"/>
        <v>0</v>
      </c>
      <c r="W37" s="7">
        <f t="shared" si="40"/>
        <v>0</v>
      </c>
      <c r="X37" s="7">
        <f t="shared" si="40"/>
        <v>31.149147999999997</v>
      </c>
      <c r="Y37" s="7">
        <f t="shared" si="41"/>
        <v>31.149147999999997</v>
      </c>
    </row>
    <row r="38" spans="1:25" x14ac:dyDescent="0.25">
      <c r="A38" s="4">
        <f t="shared" si="9"/>
        <v>34</v>
      </c>
      <c r="B38" s="8" t="s">
        <v>65</v>
      </c>
      <c r="C38" s="3">
        <f>SUM(C23:C37)</f>
        <v>15290</v>
      </c>
      <c r="D38" s="9"/>
      <c r="E38" s="10">
        <f t="shared" ref="E38:U38" si="42">SUM(E23:E37)</f>
        <v>177.12</v>
      </c>
      <c r="F38" s="10">
        <f t="shared" si="42"/>
        <v>270.20530223859998</v>
      </c>
      <c r="G38" s="10">
        <f t="shared" si="42"/>
        <v>93.085302238599979</v>
      </c>
      <c r="H38" s="10">
        <f t="shared" si="42"/>
        <v>167.26666666666665</v>
      </c>
      <c r="I38" s="10">
        <f t="shared" si="42"/>
        <v>472.8908570000001</v>
      </c>
      <c r="J38" s="10">
        <f t="shared" si="42"/>
        <v>305.62419033333333</v>
      </c>
      <c r="K38" s="10">
        <f t="shared" si="42"/>
        <v>489.22580000000005</v>
      </c>
      <c r="L38" s="10">
        <f t="shared" si="42"/>
        <v>955.9815759544</v>
      </c>
      <c r="M38" s="10">
        <f t="shared" si="42"/>
        <v>466.75577595440001</v>
      </c>
      <c r="N38" s="10">
        <f t="shared" si="42"/>
        <v>0</v>
      </c>
      <c r="O38" s="10">
        <f t="shared" si="42"/>
        <v>0</v>
      </c>
      <c r="P38" s="10">
        <f t="shared" si="42"/>
        <v>0</v>
      </c>
      <c r="Q38" s="10">
        <f t="shared" si="42"/>
        <v>0</v>
      </c>
      <c r="R38" s="10">
        <f t="shared" si="42"/>
        <v>0</v>
      </c>
      <c r="S38" s="10">
        <f t="shared" si="42"/>
        <v>0</v>
      </c>
      <c r="T38" s="10">
        <f t="shared" si="42"/>
        <v>0</v>
      </c>
      <c r="U38" s="10">
        <f t="shared" si="42"/>
        <v>0</v>
      </c>
      <c r="V38" s="10">
        <f>SUM(V23:V37)</f>
        <v>0</v>
      </c>
      <c r="W38" s="10">
        <f t="shared" ref="W38:Y38" si="43">SUM(W23:W37)</f>
        <v>656.4924666666667</v>
      </c>
      <c r="X38" s="10">
        <f t="shared" si="43"/>
        <v>1428.8724329544</v>
      </c>
      <c r="Y38" s="10">
        <f t="shared" si="43"/>
        <v>772.37996628773328</v>
      </c>
    </row>
    <row r="39" spans="1:25" x14ac:dyDescent="0.25">
      <c r="A39" s="4">
        <f t="shared" si="9"/>
        <v>35</v>
      </c>
      <c r="B39" s="11" t="s">
        <v>66</v>
      </c>
      <c r="C39" s="4"/>
      <c r="D39" s="6"/>
      <c r="E39" s="7">
        <v>6.19</v>
      </c>
      <c r="F39" s="7">
        <v>4.8051630000000003</v>
      </c>
      <c r="G39" s="7">
        <f t="shared" ref="G39:G41" si="44">F39-E39</f>
        <v>-1.3848370000000001</v>
      </c>
      <c r="H39" s="7">
        <v>9.9666666666666668</v>
      </c>
      <c r="I39" s="7">
        <v>4.3641220000000001</v>
      </c>
      <c r="J39" s="7">
        <f t="shared" ref="J39:J41" si="45">I39-H39</f>
        <v>-5.6025446666666667</v>
      </c>
      <c r="K39" s="7">
        <f>2.88*E39</f>
        <v>17.827200000000001</v>
      </c>
      <c r="L39" s="7">
        <v>19.153181</v>
      </c>
      <c r="M39" s="7">
        <f t="shared" ref="M39:M41" si="46">L39-K39</f>
        <v>1.3259809999999987</v>
      </c>
      <c r="N39" s="7"/>
      <c r="O39" s="7"/>
      <c r="P39" s="7">
        <f t="shared" ref="P39:P41" si="47">O39-N39</f>
        <v>0</v>
      </c>
      <c r="Q39" s="7"/>
      <c r="R39" s="7"/>
      <c r="S39" s="7">
        <f t="shared" ref="S39:S41" si="48">R39-Q39</f>
        <v>0</v>
      </c>
      <c r="T39" s="7"/>
      <c r="U39" s="7"/>
      <c r="V39" s="7">
        <f t="shared" ref="V39:V41" si="49">U39-T39</f>
        <v>0</v>
      </c>
      <c r="W39" s="7">
        <f t="shared" ref="W39:X41" si="50">T39+Q39+N39+K39+H39</f>
        <v>27.793866666666666</v>
      </c>
      <c r="X39" s="7">
        <f t="shared" si="50"/>
        <v>23.517302999999998</v>
      </c>
      <c r="Y39" s="7">
        <f t="shared" ref="Y39:Y41" si="51">X39-W39</f>
        <v>-4.276563666666668</v>
      </c>
    </row>
    <row r="40" spans="1:25" ht="15.95" customHeight="1" x14ac:dyDescent="0.25">
      <c r="A40" s="4">
        <f t="shared" si="9"/>
        <v>36</v>
      </c>
      <c r="B40" s="11" t="s">
        <v>67</v>
      </c>
      <c r="C40" s="4">
        <v>309.66000000000003</v>
      </c>
      <c r="D40" s="6">
        <v>0.29780000000000001</v>
      </c>
      <c r="E40" s="7">
        <v>12.99</v>
      </c>
      <c r="F40" s="7">
        <v>14.16874</v>
      </c>
      <c r="G40" s="7">
        <f t="shared" si="44"/>
        <v>1.1787399999999995</v>
      </c>
      <c r="H40" s="7">
        <v>0</v>
      </c>
      <c r="I40" s="7">
        <v>0</v>
      </c>
      <c r="J40" s="7">
        <f t="shared" si="45"/>
        <v>0</v>
      </c>
      <c r="K40" s="7">
        <f>5.65*E40</f>
        <v>73.393500000000003</v>
      </c>
      <c r="L40" s="7">
        <v>93.124009999999998</v>
      </c>
      <c r="M40" s="7">
        <f t="shared" si="46"/>
        <v>19.730509999999995</v>
      </c>
      <c r="N40" s="7"/>
      <c r="O40" s="7"/>
      <c r="P40" s="7">
        <f t="shared" si="47"/>
        <v>0</v>
      </c>
      <c r="Q40" s="7"/>
      <c r="R40" s="7"/>
      <c r="S40" s="7">
        <f t="shared" si="48"/>
        <v>0</v>
      </c>
      <c r="T40" s="7"/>
      <c r="U40" s="7"/>
      <c r="V40" s="7">
        <f t="shared" si="49"/>
        <v>0</v>
      </c>
      <c r="W40" s="7">
        <f t="shared" si="50"/>
        <v>73.393500000000003</v>
      </c>
      <c r="X40" s="7">
        <f t="shared" si="50"/>
        <v>93.124009999999998</v>
      </c>
      <c r="Y40" s="7">
        <f t="shared" si="51"/>
        <v>19.730509999999995</v>
      </c>
    </row>
    <row r="41" spans="1:25" ht="15.95" customHeight="1" x14ac:dyDescent="0.25">
      <c r="A41" s="4">
        <f t="shared" si="9"/>
        <v>37</v>
      </c>
      <c r="B41" s="11" t="s">
        <v>68</v>
      </c>
      <c r="C41" s="4">
        <v>1466.43</v>
      </c>
      <c r="D41" s="6">
        <v>1.9099999999999999E-2</v>
      </c>
      <c r="E41" s="7">
        <v>3.57</v>
      </c>
      <c r="F41" s="7">
        <v>3.5137836455194296</v>
      </c>
      <c r="G41" s="7">
        <f t="shared" si="44"/>
        <v>-5.6216354480570274E-2</v>
      </c>
      <c r="H41" s="7">
        <v>0</v>
      </c>
      <c r="I41" s="7">
        <v>0</v>
      </c>
      <c r="J41" s="7">
        <f t="shared" si="45"/>
        <v>0</v>
      </c>
      <c r="K41" s="7">
        <f>4.5*E41</f>
        <v>16.064999999999998</v>
      </c>
      <c r="L41" s="7">
        <v>25.285233219666932</v>
      </c>
      <c r="M41" s="7">
        <f t="shared" si="46"/>
        <v>9.2202332196669339</v>
      </c>
      <c r="N41" s="7"/>
      <c r="O41" s="7"/>
      <c r="P41" s="7">
        <f t="shared" si="47"/>
        <v>0</v>
      </c>
      <c r="Q41" s="7"/>
      <c r="R41" s="7"/>
      <c r="S41" s="7">
        <f t="shared" si="48"/>
        <v>0</v>
      </c>
      <c r="T41" s="7"/>
      <c r="U41" s="7"/>
      <c r="V41" s="7">
        <f t="shared" si="49"/>
        <v>0</v>
      </c>
      <c r="W41" s="7">
        <f t="shared" si="50"/>
        <v>16.064999999999998</v>
      </c>
      <c r="X41" s="7">
        <f t="shared" si="50"/>
        <v>25.285233219666932</v>
      </c>
      <c r="Y41" s="7">
        <f t="shared" si="51"/>
        <v>9.2202332196669339</v>
      </c>
    </row>
    <row r="42" spans="1:25" ht="15.95" customHeight="1" x14ac:dyDescent="0.25">
      <c r="A42" s="4">
        <f t="shared" si="9"/>
        <v>38</v>
      </c>
      <c r="B42" s="12" t="s">
        <v>69</v>
      </c>
      <c r="C42" s="3">
        <f>SUM(C40:C41)</f>
        <v>1776.0900000000001</v>
      </c>
      <c r="D42" s="9"/>
      <c r="E42" s="10">
        <f t="shared" ref="E42:Y42" si="52">SUM(E40:E41)</f>
        <v>16.559999999999999</v>
      </c>
      <c r="F42" s="10">
        <f t="shared" si="52"/>
        <v>17.682523645519428</v>
      </c>
      <c r="G42" s="10">
        <f t="shared" si="52"/>
        <v>1.1225236455194292</v>
      </c>
      <c r="H42" s="10">
        <f t="shared" si="52"/>
        <v>0</v>
      </c>
      <c r="I42" s="10">
        <f t="shared" si="52"/>
        <v>0</v>
      </c>
      <c r="J42" s="10">
        <f t="shared" si="52"/>
        <v>0</v>
      </c>
      <c r="K42" s="10">
        <f t="shared" si="52"/>
        <v>89.458500000000001</v>
      </c>
      <c r="L42" s="10">
        <f t="shared" si="52"/>
        <v>118.40924321966693</v>
      </c>
      <c r="M42" s="10">
        <f t="shared" si="52"/>
        <v>28.950743219666929</v>
      </c>
      <c r="N42" s="10">
        <f t="shared" si="52"/>
        <v>0</v>
      </c>
      <c r="O42" s="10">
        <f t="shared" si="52"/>
        <v>0</v>
      </c>
      <c r="P42" s="10">
        <f t="shared" si="52"/>
        <v>0</v>
      </c>
      <c r="Q42" s="10">
        <f t="shared" si="52"/>
        <v>0</v>
      </c>
      <c r="R42" s="10">
        <f t="shared" si="52"/>
        <v>0</v>
      </c>
      <c r="S42" s="10">
        <f t="shared" si="52"/>
        <v>0</v>
      </c>
      <c r="T42" s="10">
        <f t="shared" si="52"/>
        <v>0</v>
      </c>
      <c r="U42" s="10">
        <f t="shared" si="52"/>
        <v>0</v>
      </c>
      <c r="V42" s="10">
        <f t="shared" si="52"/>
        <v>0</v>
      </c>
      <c r="W42" s="10">
        <f t="shared" si="52"/>
        <v>89.458500000000001</v>
      </c>
      <c r="X42" s="10">
        <f t="shared" si="52"/>
        <v>118.40924321966693</v>
      </c>
      <c r="Y42" s="10">
        <f t="shared" si="52"/>
        <v>28.950743219666929</v>
      </c>
    </row>
    <row r="43" spans="1:25" ht="15.95" customHeight="1" x14ac:dyDescent="0.25">
      <c r="A43" s="4">
        <f t="shared" si="9"/>
        <v>39</v>
      </c>
      <c r="B43" s="11" t="s">
        <v>70</v>
      </c>
      <c r="C43" s="4">
        <v>216</v>
      </c>
      <c r="D43" s="6">
        <v>0.2334</v>
      </c>
      <c r="E43" s="7">
        <v>10.77</v>
      </c>
      <c r="F43" s="7">
        <v>9.9872599877999999</v>
      </c>
      <c r="G43" s="7">
        <f t="shared" ref="G43:G46" si="53">F43-E43</f>
        <v>-0.78274001219999967</v>
      </c>
      <c r="H43" s="7">
        <v>4.8666666666666663</v>
      </c>
      <c r="I43" s="7">
        <v>4.1721445008</v>
      </c>
      <c r="J43" s="7">
        <f t="shared" ref="J43:J46" si="54">I43-H43</f>
        <v>-0.69452216586666626</v>
      </c>
      <c r="K43" s="7">
        <f>2.48*E43</f>
        <v>26.709599999999998</v>
      </c>
      <c r="L43" s="7">
        <v>55.581189000000002</v>
      </c>
      <c r="M43" s="7">
        <f t="shared" ref="M43:M46" si="55">L43-K43</f>
        <v>28.871589000000004</v>
      </c>
      <c r="N43" s="7"/>
      <c r="O43" s="7"/>
      <c r="P43" s="7">
        <f t="shared" ref="P43:P46" si="56">O43-N43</f>
        <v>0</v>
      </c>
      <c r="Q43" s="7"/>
      <c r="R43" s="7"/>
      <c r="S43" s="7">
        <f t="shared" ref="S43:S46" si="57">R43-Q43</f>
        <v>0</v>
      </c>
      <c r="T43" s="7"/>
      <c r="U43" s="7"/>
      <c r="V43" s="7">
        <f t="shared" ref="V43:V46" si="58">U43-T43</f>
        <v>0</v>
      </c>
      <c r="W43" s="7">
        <f t="shared" ref="W43:X46" si="59">T43+Q43+N43+K43+H43</f>
        <v>31.576266666666665</v>
      </c>
      <c r="X43" s="7">
        <f t="shared" si="59"/>
        <v>59.753333500800004</v>
      </c>
      <c r="Y43" s="7">
        <f t="shared" ref="Y43:Y46" si="60">X43-W43</f>
        <v>28.177066834133338</v>
      </c>
    </row>
    <row r="44" spans="1:25" ht="27.75" customHeight="1" x14ac:dyDescent="0.25">
      <c r="A44" s="4">
        <f t="shared" si="9"/>
        <v>40</v>
      </c>
      <c r="B44" s="11" t="s">
        <v>71</v>
      </c>
      <c r="C44" s="4">
        <v>1240</v>
      </c>
      <c r="D44" s="6">
        <v>4.3400000000000001E-2</v>
      </c>
      <c r="E44" s="7">
        <v>32.64</v>
      </c>
      <c r="F44" s="7">
        <v>36.101761000000003</v>
      </c>
      <c r="G44" s="7">
        <f t="shared" si="53"/>
        <v>3.4617610000000028</v>
      </c>
      <c r="H44" s="7">
        <v>52.583333333333336</v>
      </c>
      <c r="I44" s="7">
        <v>54.324120000000001</v>
      </c>
      <c r="J44" s="7">
        <f t="shared" si="54"/>
        <v>1.7407866666666649</v>
      </c>
      <c r="K44" s="7">
        <f>2.25*E44</f>
        <v>73.44</v>
      </c>
      <c r="L44" s="7">
        <v>81.084554999999995</v>
      </c>
      <c r="M44" s="7">
        <f t="shared" si="55"/>
        <v>7.6445549999999969</v>
      </c>
      <c r="N44" s="7"/>
      <c r="O44" s="7"/>
      <c r="P44" s="7">
        <f t="shared" si="56"/>
        <v>0</v>
      </c>
      <c r="Q44" s="7"/>
      <c r="R44" s="7"/>
      <c r="S44" s="7">
        <f t="shared" si="57"/>
        <v>0</v>
      </c>
      <c r="T44" s="7"/>
      <c r="U44" s="7"/>
      <c r="V44" s="7">
        <f t="shared" si="58"/>
        <v>0</v>
      </c>
      <c r="W44" s="7">
        <f t="shared" si="59"/>
        <v>126.02333333333334</v>
      </c>
      <c r="X44" s="7">
        <f t="shared" si="59"/>
        <v>135.40867499999999</v>
      </c>
      <c r="Y44" s="7">
        <f t="shared" si="60"/>
        <v>9.3853416666666476</v>
      </c>
    </row>
    <row r="45" spans="1:25" ht="15.95" customHeight="1" x14ac:dyDescent="0.25">
      <c r="A45" s="4">
        <f t="shared" si="9"/>
        <v>41</v>
      </c>
      <c r="B45" s="11" t="s">
        <v>72</v>
      </c>
      <c r="C45" s="4">
        <v>1600</v>
      </c>
      <c r="D45" s="6">
        <v>0.21010000000000001</v>
      </c>
      <c r="E45" s="7">
        <v>240.8</v>
      </c>
      <c r="F45" s="7">
        <v>108.7429272</v>
      </c>
      <c r="G45" s="7">
        <f t="shared" si="53"/>
        <v>-132.05707280000001</v>
      </c>
      <c r="H45" s="7">
        <v>346.44166666666672</v>
      </c>
      <c r="I45" s="7">
        <v>167.92221112941178</v>
      </c>
      <c r="J45" s="7">
        <f t="shared" si="54"/>
        <v>-178.51945553725494</v>
      </c>
      <c r="K45" s="7">
        <f>3.14*E45</f>
        <v>756.11200000000008</v>
      </c>
      <c r="L45" s="7">
        <v>341.452791408</v>
      </c>
      <c r="M45" s="7">
        <f t="shared" si="55"/>
        <v>-414.65920859200008</v>
      </c>
      <c r="N45" s="7"/>
      <c r="O45" s="7"/>
      <c r="P45" s="7">
        <f t="shared" si="56"/>
        <v>0</v>
      </c>
      <c r="Q45" s="7"/>
      <c r="R45" s="7"/>
      <c r="S45" s="7">
        <f t="shared" si="57"/>
        <v>0</v>
      </c>
      <c r="T45" s="7"/>
      <c r="U45" s="7"/>
      <c r="V45" s="7">
        <f t="shared" si="58"/>
        <v>0</v>
      </c>
      <c r="W45" s="7">
        <f t="shared" si="59"/>
        <v>1102.5536666666667</v>
      </c>
      <c r="X45" s="7">
        <f t="shared" si="59"/>
        <v>509.37500253741177</v>
      </c>
      <c r="Y45" s="7">
        <f t="shared" si="60"/>
        <v>-593.17866412925491</v>
      </c>
    </row>
    <row r="46" spans="1:25" ht="15.95" customHeight="1" x14ac:dyDescent="0.25">
      <c r="A46" s="4">
        <f t="shared" si="9"/>
        <v>42</v>
      </c>
      <c r="B46" s="11" t="s">
        <v>89</v>
      </c>
      <c r="C46" s="4">
        <v>1040</v>
      </c>
      <c r="D46" s="6">
        <v>0.2334</v>
      </c>
      <c r="E46" s="7">
        <v>147.042</v>
      </c>
      <c r="F46" s="7">
        <v>88.049915999999996</v>
      </c>
      <c r="G46" s="7">
        <f t="shared" si="53"/>
        <v>-58.992084000000006</v>
      </c>
      <c r="H46" s="7">
        <v>149.29166666666669</v>
      </c>
      <c r="I46" s="7">
        <v>93.332910999999996</v>
      </c>
      <c r="J46" s="7">
        <f t="shared" si="54"/>
        <v>-55.95875566666669</v>
      </c>
      <c r="K46" s="7">
        <f>2.76*E46</f>
        <v>405.83591999999999</v>
      </c>
      <c r="L46" s="7">
        <v>243.01777000000001</v>
      </c>
      <c r="M46" s="7">
        <f t="shared" si="55"/>
        <v>-162.81814999999997</v>
      </c>
      <c r="N46" s="7"/>
      <c r="O46" s="7"/>
      <c r="P46" s="7">
        <f t="shared" si="56"/>
        <v>0</v>
      </c>
      <c r="Q46" s="7"/>
      <c r="R46" s="7"/>
      <c r="S46" s="7">
        <f t="shared" si="57"/>
        <v>0</v>
      </c>
      <c r="T46" s="7"/>
      <c r="U46" s="7"/>
      <c r="V46" s="7">
        <f t="shared" si="58"/>
        <v>0</v>
      </c>
      <c r="W46" s="7">
        <f t="shared" si="59"/>
        <v>555.12758666666673</v>
      </c>
      <c r="X46" s="7">
        <f t="shared" si="59"/>
        <v>336.35068100000001</v>
      </c>
      <c r="Y46" s="7">
        <f t="shared" si="60"/>
        <v>-218.77690566666672</v>
      </c>
    </row>
    <row r="47" spans="1:25" ht="15.95" customHeight="1" x14ac:dyDescent="0.25">
      <c r="A47" s="4">
        <f t="shared" si="9"/>
        <v>43</v>
      </c>
      <c r="B47" s="12" t="s">
        <v>73</v>
      </c>
      <c r="C47" s="3">
        <f>SUM(C43:C46)</f>
        <v>4096</v>
      </c>
      <c r="D47" s="9"/>
      <c r="E47" s="10">
        <f t="shared" ref="E47:Y47" si="61">SUM(E43:E46)</f>
        <v>431.25200000000007</v>
      </c>
      <c r="F47" s="10">
        <f t="shared" si="61"/>
        <v>242.88186418780001</v>
      </c>
      <c r="G47" s="10">
        <f t="shared" si="61"/>
        <v>-188.3701358122</v>
      </c>
      <c r="H47" s="10">
        <f t="shared" si="61"/>
        <v>553.18333333333339</v>
      </c>
      <c r="I47" s="10">
        <f t="shared" si="61"/>
        <v>319.75138663021175</v>
      </c>
      <c r="J47" s="10">
        <f t="shared" si="61"/>
        <v>-233.43194670312164</v>
      </c>
      <c r="K47" s="10">
        <f t="shared" si="61"/>
        <v>1262.09752</v>
      </c>
      <c r="L47" s="10">
        <f t="shared" si="61"/>
        <v>721.136305408</v>
      </c>
      <c r="M47" s="10">
        <f t="shared" si="61"/>
        <v>-540.96121459200003</v>
      </c>
      <c r="N47" s="10">
        <f t="shared" si="61"/>
        <v>0</v>
      </c>
      <c r="O47" s="10">
        <f t="shared" si="61"/>
        <v>0</v>
      </c>
      <c r="P47" s="10">
        <f t="shared" si="61"/>
        <v>0</v>
      </c>
      <c r="Q47" s="10">
        <f t="shared" si="61"/>
        <v>0</v>
      </c>
      <c r="R47" s="10">
        <f t="shared" si="61"/>
        <v>0</v>
      </c>
      <c r="S47" s="10">
        <f t="shared" si="61"/>
        <v>0</v>
      </c>
      <c r="T47" s="10">
        <f t="shared" si="61"/>
        <v>0</v>
      </c>
      <c r="U47" s="10">
        <f t="shared" si="61"/>
        <v>0</v>
      </c>
      <c r="V47" s="10">
        <f t="shared" si="61"/>
        <v>0</v>
      </c>
      <c r="W47" s="10">
        <f t="shared" si="61"/>
        <v>1815.2808533333334</v>
      </c>
      <c r="X47" s="10">
        <f t="shared" si="61"/>
        <v>1040.8876920382118</v>
      </c>
      <c r="Y47" s="10">
        <f t="shared" si="61"/>
        <v>-774.39316129512167</v>
      </c>
    </row>
    <row r="48" spans="1:25" ht="15.95" customHeight="1" x14ac:dyDescent="0.25">
      <c r="A48" s="4">
        <f t="shared" si="9"/>
        <v>44</v>
      </c>
      <c r="B48" s="5" t="s">
        <v>74</v>
      </c>
      <c r="C48" s="4"/>
      <c r="D48" s="6"/>
      <c r="E48" s="7">
        <v>0</v>
      </c>
      <c r="F48" s="7">
        <v>0</v>
      </c>
      <c r="G48" s="7">
        <f t="shared" ref="G48:G51" si="62">F48-E48</f>
        <v>0</v>
      </c>
      <c r="H48" s="7">
        <v>0</v>
      </c>
      <c r="I48" s="7">
        <v>0</v>
      </c>
      <c r="J48" s="7">
        <f t="shared" ref="J48:J56" si="63">I48-H48</f>
        <v>0</v>
      </c>
      <c r="K48" s="7">
        <v>0</v>
      </c>
      <c r="L48" s="7">
        <v>5.7696779999999999</v>
      </c>
      <c r="M48" s="7">
        <f t="shared" ref="M48:M51" si="64">L48-K48</f>
        <v>5.7696779999999999</v>
      </c>
      <c r="N48" s="7"/>
      <c r="O48" s="7"/>
      <c r="P48" s="7">
        <f t="shared" ref="P48:P51" si="65">O48-N48</f>
        <v>0</v>
      </c>
      <c r="Q48" s="7"/>
      <c r="R48" s="7"/>
      <c r="S48" s="7">
        <f t="shared" ref="S48:S51" si="66">R48-Q48</f>
        <v>0</v>
      </c>
      <c r="T48" s="7"/>
      <c r="U48" s="7"/>
      <c r="V48" s="7">
        <f t="shared" ref="V48:V51" si="67">U48-T48</f>
        <v>0</v>
      </c>
      <c r="W48" s="7">
        <f t="shared" ref="W48:X51" si="68">T48+Q48+N48+K48+H48</f>
        <v>0</v>
      </c>
      <c r="X48" s="7">
        <f t="shared" si="68"/>
        <v>5.7696779999999999</v>
      </c>
      <c r="Y48" s="7">
        <f t="shared" ref="Y48:Y51" si="69">X48-W48</f>
        <v>5.7696779999999999</v>
      </c>
    </row>
    <row r="49" spans="1:25" ht="15.95" customHeight="1" x14ac:dyDescent="0.25">
      <c r="A49" s="4">
        <f t="shared" si="9"/>
        <v>45</v>
      </c>
      <c r="B49" s="5" t="s">
        <v>75</v>
      </c>
      <c r="C49" s="4"/>
      <c r="D49" s="6"/>
      <c r="E49" s="7">
        <v>0</v>
      </c>
      <c r="F49" s="7">
        <v>0.86775832680000009</v>
      </c>
      <c r="G49" s="7">
        <f t="shared" si="62"/>
        <v>0.86775832680000009</v>
      </c>
      <c r="H49" s="7">
        <v>0</v>
      </c>
      <c r="I49" s="7">
        <v>0</v>
      </c>
      <c r="J49" s="7">
        <f t="shared" si="63"/>
        <v>0</v>
      </c>
      <c r="K49" s="7">
        <v>0</v>
      </c>
      <c r="L49" s="7">
        <v>63.848597312399995</v>
      </c>
      <c r="M49" s="7">
        <f t="shared" si="64"/>
        <v>63.848597312399995</v>
      </c>
      <c r="N49" s="7"/>
      <c r="O49" s="7"/>
      <c r="P49" s="7">
        <f t="shared" si="65"/>
        <v>0</v>
      </c>
      <c r="Q49" s="7"/>
      <c r="R49" s="7"/>
      <c r="S49" s="7">
        <f t="shared" si="66"/>
        <v>0</v>
      </c>
      <c r="T49" s="7"/>
      <c r="U49" s="7"/>
      <c r="V49" s="7">
        <f t="shared" si="67"/>
        <v>0</v>
      </c>
      <c r="W49" s="7">
        <f t="shared" si="68"/>
        <v>0</v>
      </c>
      <c r="X49" s="7">
        <f t="shared" si="68"/>
        <v>63.848597312399995</v>
      </c>
      <c r="Y49" s="7">
        <f t="shared" si="69"/>
        <v>63.848597312399995</v>
      </c>
    </row>
    <row r="50" spans="1:25" ht="15.95" customHeight="1" x14ac:dyDescent="0.25">
      <c r="A50" s="4">
        <f t="shared" si="9"/>
        <v>46</v>
      </c>
      <c r="B50" s="5" t="s">
        <v>76</v>
      </c>
      <c r="C50" s="4"/>
      <c r="D50" s="6"/>
      <c r="E50" s="7">
        <v>0</v>
      </c>
      <c r="F50" s="7">
        <v>70.757692000000006</v>
      </c>
      <c r="G50" s="7">
        <f t="shared" si="62"/>
        <v>70.757692000000006</v>
      </c>
      <c r="H50" s="7">
        <v>0</v>
      </c>
      <c r="I50" s="7">
        <v>0</v>
      </c>
      <c r="J50" s="7">
        <f t="shared" si="63"/>
        <v>0</v>
      </c>
      <c r="K50" s="7">
        <f>4.3*E50</f>
        <v>0</v>
      </c>
      <c r="L50" s="7">
        <v>1375.9660590000001</v>
      </c>
      <c r="M50" s="7">
        <f t="shared" si="64"/>
        <v>1375.9660590000001</v>
      </c>
      <c r="N50" s="7"/>
      <c r="O50" s="7"/>
      <c r="P50" s="7">
        <f t="shared" si="65"/>
        <v>0</v>
      </c>
      <c r="Q50" s="7"/>
      <c r="R50" s="7"/>
      <c r="S50" s="7">
        <f t="shared" si="66"/>
        <v>0</v>
      </c>
      <c r="T50" s="7"/>
      <c r="U50" s="7"/>
      <c r="V50" s="7">
        <f t="shared" si="67"/>
        <v>0</v>
      </c>
      <c r="W50" s="7">
        <f t="shared" si="68"/>
        <v>0</v>
      </c>
      <c r="X50" s="7">
        <f t="shared" si="68"/>
        <v>1375.9660590000001</v>
      </c>
      <c r="Y50" s="7">
        <f t="shared" si="69"/>
        <v>1375.9660590000001</v>
      </c>
    </row>
    <row r="51" spans="1:25" ht="15.95" customHeight="1" x14ac:dyDescent="0.25">
      <c r="A51" s="4">
        <f t="shared" si="9"/>
        <v>47</v>
      </c>
      <c r="B51" s="5" t="s">
        <v>77</v>
      </c>
      <c r="C51" s="4"/>
      <c r="D51" s="6"/>
      <c r="E51" s="7">
        <v>378.41</v>
      </c>
      <c r="F51" s="7">
        <v>427.59406452958319</v>
      </c>
      <c r="G51" s="7">
        <f t="shared" si="62"/>
        <v>49.184064529583168</v>
      </c>
      <c r="H51" s="7">
        <v>0</v>
      </c>
      <c r="I51" s="7">
        <v>0</v>
      </c>
      <c r="J51" s="7">
        <f t="shared" si="63"/>
        <v>0</v>
      </c>
      <c r="K51" s="7">
        <f>4.4*E51</f>
        <v>1665.0040000000001</v>
      </c>
      <c r="L51" s="7">
        <v>2270.56156165418</v>
      </c>
      <c r="M51" s="7">
        <f t="shared" si="64"/>
        <v>605.55756165417984</v>
      </c>
      <c r="N51" s="7"/>
      <c r="O51" s="7"/>
      <c r="P51" s="7">
        <f t="shared" si="65"/>
        <v>0</v>
      </c>
      <c r="Q51" s="7"/>
      <c r="R51" s="7"/>
      <c r="S51" s="7">
        <f t="shared" si="66"/>
        <v>0</v>
      </c>
      <c r="T51" s="7"/>
      <c r="U51" s="7"/>
      <c r="V51" s="7">
        <f t="shared" si="67"/>
        <v>0</v>
      </c>
      <c r="W51" s="7">
        <f t="shared" si="68"/>
        <v>1665.0040000000001</v>
      </c>
      <c r="X51" s="7">
        <f t="shared" si="68"/>
        <v>2270.56156165418</v>
      </c>
      <c r="Y51" s="7">
        <f t="shared" si="69"/>
        <v>605.55756165417984</v>
      </c>
    </row>
    <row r="52" spans="1:25" ht="15.95" customHeight="1" x14ac:dyDescent="0.25">
      <c r="A52" s="4">
        <f t="shared" si="9"/>
        <v>48</v>
      </c>
      <c r="B52" s="12" t="s">
        <v>78</v>
      </c>
      <c r="C52" s="13">
        <f>SUM(C48:C51)+C47+C42+C39+C38+C22</f>
        <v>26369.690000000002</v>
      </c>
      <c r="D52" s="13">
        <f t="shared" ref="D52:Y52" si="70">SUM(D48:D51)+D47+D42+D39+D38+D22</f>
        <v>0</v>
      </c>
      <c r="E52" s="14">
        <f t="shared" si="70"/>
        <v>1504.1420000000001</v>
      </c>
      <c r="F52" s="14">
        <f t="shared" si="70"/>
        <v>1463.2879976439026</v>
      </c>
      <c r="G52" s="14">
        <f t="shared" si="70"/>
        <v>-40.854002356097439</v>
      </c>
      <c r="H52" s="14">
        <f t="shared" si="70"/>
        <v>1330.35</v>
      </c>
      <c r="I52" s="14">
        <f t="shared" si="70"/>
        <v>1396.9513405524117</v>
      </c>
      <c r="J52" s="14">
        <f t="shared" si="70"/>
        <v>66.601340552411713</v>
      </c>
      <c r="K52" s="14">
        <f t="shared" si="70"/>
        <v>5143.9870200000005</v>
      </c>
      <c r="L52" s="14">
        <f t="shared" si="70"/>
        <v>7073.6318848984456</v>
      </c>
      <c r="M52" s="14">
        <f t="shared" si="70"/>
        <v>1929.6448648984465</v>
      </c>
      <c r="N52" s="14">
        <f t="shared" si="70"/>
        <v>0</v>
      </c>
      <c r="O52" s="14">
        <f t="shared" si="70"/>
        <v>0</v>
      </c>
      <c r="P52" s="14">
        <f t="shared" si="70"/>
        <v>0</v>
      </c>
      <c r="Q52" s="14">
        <f t="shared" si="70"/>
        <v>0</v>
      </c>
      <c r="R52" s="14">
        <f t="shared" si="70"/>
        <v>0</v>
      </c>
      <c r="S52" s="14">
        <f t="shared" si="70"/>
        <v>0</v>
      </c>
      <c r="T52" s="14">
        <f t="shared" si="70"/>
        <v>0</v>
      </c>
      <c r="U52" s="14">
        <f t="shared" si="70"/>
        <v>0</v>
      </c>
      <c r="V52" s="14">
        <f t="shared" si="70"/>
        <v>0</v>
      </c>
      <c r="W52" s="14">
        <f t="shared" si="70"/>
        <v>6474.3370200000008</v>
      </c>
      <c r="X52" s="14">
        <f t="shared" si="70"/>
        <v>8470.5832254508587</v>
      </c>
      <c r="Y52" s="14">
        <f t="shared" si="70"/>
        <v>1996.2462054508585</v>
      </c>
    </row>
    <row r="53" spans="1:25" ht="15.95" customHeight="1" x14ac:dyDescent="0.25">
      <c r="A53" s="4">
        <f t="shared" si="9"/>
        <v>49</v>
      </c>
      <c r="B53" s="5" t="s">
        <v>79</v>
      </c>
      <c r="C53" s="4"/>
      <c r="D53" s="6"/>
      <c r="E53" s="7"/>
      <c r="F53" s="7"/>
      <c r="G53" s="7"/>
      <c r="H53" s="7">
        <v>580.10833333333335</v>
      </c>
      <c r="I53" s="7">
        <v>549.45083</v>
      </c>
      <c r="J53" s="7">
        <f t="shared" si="63"/>
        <v>-30.657503333333352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>
        <f t="shared" ref="W53:X56" si="71">T53+Q53+N53+K53+H53</f>
        <v>580.10833333333335</v>
      </c>
      <c r="X53" s="7">
        <f t="shared" si="71"/>
        <v>549.45083</v>
      </c>
      <c r="Y53" s="7">
        <f t="shared" ref="Y53:Y56" si="72">X53-W53</f>
        <v>-30.657503333333352</v>
      </c>
    </row>
    <row r="54" spans="1:25" ht="15.95" customHeight="1" x14ac:dyDescent="0.25">
      <c r="A54" s="4">
        <f t="shared" si="9"/>
        <v>50</v>
      </c>
      <c r="B54" s="5" t="s">
        <v>80</v>
      </c>
      <c r="C54" s="4"/>
      <c r="D54" s="6"/>
      <c r="E54" s="7"/>
      <c r="F54" s="7"/>
      <c r="G54" s="7"/>
      <c r="H54" s="7">
        <v>7.583333333333333</v>
      </c>
      <c r="I54" s="7">
        <v>6.341736</v>
      </c>
      <c r="J54" s="7">
        <f t="shared" si="63"/>
        <v>-1.241597333333333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f t="shared" si="71"/>
        <v>7.583333333333333</v>
      </c>
      <c r="X54" s="7">
        <f t="shared" si="71"/>
        <v>6.341736</v>
      </c>
      <c r="Y54" s="7">
        <f t="shared" si="72"/>
        <v>-1.241597333333333</v>
      </c>
    </row>
    <row r="55" spans="1:25" ht="15.95" customHeight="1" x14ac:dyDescent="0.25">
      <c r="A55" s="4">
        <f t="shared" si="9"/>
        <v>51</v>
      </c>
      <c r="B55" s="5" t="s">
        <v>81</v>
      </c>
      <c r="C55" s="4"/>
      <c r="D55" s="6"/>
      <c r="E55" s="7"/>
      <c r="F55" s="7"/>
      <c r="G55" s="7"/>
      <c r="H55" s="7">
        <v>157.83333333333334</v>
      </c>
      <c r="I55" s="7">
        <v>130.45025475540001</v>
      </c>
      <c r="J55" s="7">
        <f t="shared" si="63"/>
        <v>-27.383078577933333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f t="shared" si="71"/>
        <v>157.83333333333334</v>
      </c>
      <c r="X55" s="7">
        <f t="shared" si="71"/>
        <v>130.45025475540001</v>
      </c>
      <c r="Y55" s="7">
        <f t="shared" si="72"/>
        <v>-27.383078577933333</v>
      </c>
    </row>
    <row r="56" spans="1:25" ht="15.95" customHeight="1" x14ac:dyDescent="0.25">
      <c r="A56" s="4">
        <f t="shared" si="9"/>
        <v>52</v>
      </c>
      <c r="B56" s="5" t="s">
        <v>82</v>
      </c>
      <c r="C56" s="4"/>
      <c r="D56" s="6"/>
      <c r="E56" s="7"/>
      <c r="F56" s="7"/>
      <c r="G56" s="7"/>
      <c r="H56" s="7">
        <v>0.97499999999999987</v>
      </c>
      <c r="I56" s="7">
        <v>0.61883901579999989</v>
      </c>
      <c r="J56" s="7">
        <f t="shared" si="63"/>
        <v>-0.35616098419999997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f t="shared" si="71"/>
        <v>0.97499999999999987</v>
      </c>
      <c r="X56" s="7">
        <f t="shared" si="71"/>
        <v>0.61883901579999989</v>
      </c>
      <c r="Y56" s="7">
        <f t="shared" si="72"/>
        <v>-0.35616098419999997</v>
      </c>
    </row>
    <row r="57" spans="1:25" ht="25.5" x14ac:dyDescent="0.25">
      <c r="A57" s="4">
        <f t="shared" si="9"/>
        <v>53</v>
      </c>
      <c r="B57" s="8" t="s">
        <v>83</v>
      </c>
      <c r="C57" s="3"/>
      <c r="D57" s="9"/>
      <c r="E57" s="10">
        <f t="shared" ref="E57:S57" si="73">SUM(E53:E56)</f>
        <v>0</v>
      </c>
      <c r="F57" s="10">
        <f t="shared" si="73"/>
        <v>0</v>
      </c>
      <c r="G57" s="10">
        <f t="shared" si="73"/>
        <v>0</v>
      </c>
      <c r="H57" s="10">
        <f t="shared" si="73"/>
        <v>746.50000000000011</v>
      </c>
      <c r="I57" s="10">
        <f t="shared" si="73"/>
        <v>686.86165977119992</v>
      </c>
      <c r="J57" s="10">
        <f t="shared" si="73"/>
        <v>-59.638340228800018</v>
      </c>
      <c r="K57" s="10">
        <f t="shared" si="73"/>
        <v>0</v>
      </c>
      <c r="L57" s="10">
        <f t="shared" si="73"/>
        <v>0</v>
      </c>
      <c r="M57" s="10">
        <f t="shared" si="73"/>
        <v>0</v>
      </c>
      <c r="N57" s="10">
        <f t="shared" si="73"/>
        <v>0</v>
      </c>
      <c r="O57" s="10">
        <f t="shared" si="73"/>
        <v>0</v>
      </c>
      <c r="P57" s="10">
        <f t="shared" si="73"/>
        <v>0</v>
      </c>
      <c r="Q57" s="10">
        <f t="shared" si="73"/>
        <v>0</v>
      </c>
      <c r="R57" s="10">
        <f t="shared" si="73"/>
        <v>0</v>
      </c>
      <c r="S57" s="10">
        <f t="shared" si="73"/>
        <v>0</v>
      </c>
      <c r="T57" s="10">
        <f>SUM(T53:T56)</f>
        <v>0</v>
      </c>
      <c r="U57" s="10">
        <f t="shared" ref="U57:Y57" si="74">SUM(U53:U56)</f>
        <v>0</v>
      </c>
      <c r="V57" s="10">
        <f t="shared" si="74"/>
        <v>0</v>
      </c>
      <c r="W57" s="10">
        <f t="shared" si="74"/>
        <v>746.50000000000011</v>
      </c>
      <c r="X57" s="10">
        <f t="shared" si="74"/>
        <v>686.86165977119992</v>
      </c>
      <c r="Y57" s="10">
        <f t="shared" si="74"/>
        <v>-59.638340228800018</v>
      </c>
    </row>
    <row r="58" spans="1:25" ht="51" x14ac:dyDescent="0.25">
      <c r="A58" s="4">
        <f t="shared" si="9"/>
        <v>54</v>
      </c>
      <c r="B58" s="5" t="s">
        <v>90</v>
      </c>
      <c r="C58" s="4"/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4">
        <f t="shared" si="9"/>
        <v>55</v>
      </c>
      <c r="B59" s="8" t="s">
        <v>84</v>
      </c>
      <c r="C59" s="3"/>
      <c r="D59" s="9"/>
      <c r="E59" s="10">
        <f t="shared" ref="E59:S59" si="75">E58+E57+E52</f>
        <v>1504.1420000000001</v>
      </c>
      <c r="F59" s="10">
        <f t="shared" si="75"/>
        <v>1463.2879976439026</v>
      </c>
      <c r="G59" s="10">
        <f t="shared" si="75"/>
        <v>-40.854002356097439</v>
      </c>
      <c r="H59" s="10">
        <f t="shared" si="75"/>
        <v>2076.85</v>
      </c>
      <c r="I59" s="10">
        <f t="shared" si="75"/>
        <v>2083.8130003236115</v>
      </c>
      <c r="J59" s="10">
        <f t="shared" si="75"/>
        <v>6.9630003236116949</v>
      </c>
      <c r="K59" s="10">
        <f t="shared" si="75"/>
        <v>5143.9870200000005</v>
      </c>
      <c r="L59" s="10">
        <f t="shared" si="75"/>
        <v>7073.6318848984456</v>
      </c>
      <c r="M59" s="10">
        <f t="shared" si="75"/>
        <v>1929.6448648984465</v>
      </c>
      <c r="N59" s="10">
        <f t="shared" si="75"/>
        <v>0</v>
      </c>
      <c r="O59" s="10">
        <f t="shared" si="75"/>
        <v>0</v>
      </c>
      <c r="P59" s="10">
        <f t="shared" si="75"/>
        <v>0</v>
      </c>
      <c r="Q59" s="10">
        <f t="shared" si="75"/>
        <v>0</v>
      </c>
      <c r="R59" s="10">
        <f t="shared" si="75"/>
        <v>0</v>
      </c>
      <c r="S59" s="10">
        <f t="shared" si="75"/>
        <v>0</v>
      </c>
      <c r="T59" s="10">
        <f>T58+T57+T52</f>
        <v>0</v>
      </c>
      <c r="U59" s="10">
        <f t="shared" ref="U59:Y59" si="76">U58+U57+U52</f>
        <v>0</v>
      </c>
      <c r="V59" s="10">
        <f t="shared" si="76"/>
        <v>0</v>
      </c>
      <c r="W59" s="10">
        <f t="shared" si="76"/>
        <v>7220.8370200000008</v>
      </c>
      <c r="X59" s="10">
        <f t="shared" si="76"/>
        <v>9157.4448852220594</v>
      </c>
      <c r="Y59" s="10">
        <f t="shared" si="76"/>
        <v>1936.6078652220585</v>
      </c>
    </row>
    <row r="60" spans="1:25" hidden="1" x14ac:dyDescent="0.25">
      <c r="F60" s="17"/>
    </row>
    <row r="61" spans="1:25" hidden="1" x14ac:dyDescent="0.25"/>
    <row r="62" spans="1:25" hidden="1" x14ac:dyDescent="0.25"/>
    <row r="63" spans="1:25" x14ac:dyDescent="0.25">
      <c r="B63" s="34" t="s">
        <v>85</v>
      </c>
      <c r="C63" s="34"/>
    </row>
    <row r="64" spans="1:25" x14ac:dyDescent="0.25">
      <c r="B64" s="34"/>
      <c r="C64" s="34"/>
    </row>
  </sheetData>
  <mergeCells count="37">
    <mergeCell ref="A1:Y1"/>
    <mergeCell ref="A2:A4"/>
    <mergeCell ref="B2:B4"/>
    <mergeCell ref="C2:C4"/>
    <mergeCell ref="D2:D4"/>
    <mergeCell ref="E2:G3"/>
    <mergeCell ref="H2:Y2"/>
    <mergeCell ref="H3:J3"/>
    <mergeCell ref="K3:M3"/>
    <mergeCell ref="N3:P3"/>
    <mergeCell ref="B63:C64"/>
    <mergeCell ref="O34:O35"/>
    <mergeCell ref="Q3:S3"/>
    <mergeCell ref="T3:V3"/>
    <mergeCell ref="W3:Y3"/>
    <mergeCell ref="C34:C35"/>
    <mergeCell ref="D34:D35"/>
    <mergeCell ref="E34:E35"/>
    <mergeCell ref="F34:F35"/>
    <mergeCell ref="G34:G35"/>
    <mergeCell ref="H34:H35"/>
    <mergeCell ref="I34:I35"/>
    <mergeCell ref="V34:V35"/>
    <mergeCell ref="W34:W35"/>
    <mergeCell ref="X34:X35"/>
    <mergeCell ref="Y34:Y35"/>
    <mergeCell ref="U34:U35"/>
    <mergeCell ref="J34:J35"/>
    <mergeCell ref="K34:K35"/>
    <mergeCell ref="L34:L35"/>
    <mergeCell ref="M34:M35"/>
    <mergeCell ref="N34:N35"/>
    <mergeCell ref="P34:P35"/>
    <mergeCell ref="Q34:Q35"/>
    <mergeCell ref="R34:R35"/>
    <mergeCell ref="S34:S35"/>
    <mergeCell ref="T34:T35"/>
  </mergeCells>
  <printOptions horizontalCentered="1"/>
  <pageMargins left="0" right="0" top="0.5" bottom="0.5" header="0" footer="0"/>
  <pageSetup paperSize="9" scale="68" fitToHeight="0" orientation="landscape" r:id="rId1"/>
  <rowBreaks count="1" manualBreakCount="1">
    <brk id="4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4"/>
  <sheetViews>
    <sheetView showGridLines="0" view="pageBreakPreview" topLeftCell="A43" zoomScaleSheetLayoutView="100" workbookViewId="0">
      <selection activeCell="X57" sqref="X57"/>
    </sheetView>
  </sheetViews>
  <sheetFormatPr defaultRowHeight="12.75" x14ac:dyDescent="0.25"/>
  <cols>
    <col min="1" max="1" width="3.85546875" style="1" customWidth="1"/>
    <col min="2" max="2" width="31" style="15" customWidth="1"/>
    <col min="3" max="3" width="8.5703125" style="1" bestFit="1" customWidth="1"/>
    <col min="4" max="4" width="8.85546875" style="16" bestFit="1" customWidth="1"/>
    <col min="5" max="6" width="7.5703125" style="1" bestFit="1" customWidth="1"/>
    <col min="7" max="7" width="9.42578125" style="1" bestFit="1" customWidth="1"/>
    <col min="8" max="9" width="7.5703125" style="1" bestFit="1" customWidth="1"/>
    <col min="10" max="10" width="9.140625" style="1" bestFit="1" customWidth="1"/>
    <col min="11" max="12" width="7.5703125" style="1" bestFit="1" customWidth="1"/>
    <col min="13" max="13" width="9.140625" style="1" bestFit="1" customWidth="1"/>
    <col min="14" max="14" width="4.5703125" style="1" bestFit="1" customWidth="1"/>
    <col min="15" max="15" width="6.7109375" style="1" bestFit="1" customWidth="1"/>
    <col min="16" max="16" width="9.140625" style="1" bestFit="1" customWidth="1"/>
    <col min="17" max="17" width="4.5703125" style="1" bestFit="1" customWidth="1"/>
    <col min="18" max="18" width="6.7109375" style="1" bestFit="1" customWidth="1"/>
    <col min="19" max="19" width="9.5703125" style="1" bestFit="1" customWidth="1"/>
    <col min="20" max="20" width="4.5703125" style="1" bestFit="1" customWidth="1"/>
    <col min="21" max="21" width="6.7109375" style="1" bestFit="1" customWidth="1"/>
    <col min="22" max="22" width="9.140625" style="1" bestFit="1" customWidth="1"/>
    <col min="23" max="24" width="7.5703125" style="1" bestFit="1" customWidth="1"/>
    <col min="25" max="25" width="9.140625" style="1" bestFit="1" customWidth="1"/>
    <col min="26" max="26" width="3" style="1" bestFit="1" customWidth="1"/>
    <col min="27" max="16384" width="9.140625" style="1"/>
  </cols>
  <sheetData>
    <row r="1" spans="1:26" ht="15.75" x14ac:dyDescent="0.25">
      <c r="A1" s="35" t="s">
        <v>88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ht="16.5" customHeight="1" x14ac:dyDescent="0.25">
      <c r="A2" s="27" t="s">
        <v>98</v>
      </c>
      <c r="B2" s="28" t="s">
        <v>0</v>
      </c>
      <c r="C2" s="27" t="s">
        <v>1</v>
      </c>
      <c r="D2" s="29" t="s">
        <v>2</v>
      </c>
      <c r="E2" s="27" t="s">
        <v>3</v>
      </c>
      <c r="F2" s="27"/>
      <c r="G2" s="27"/>
      <c r="H2" s="27" t="s">
        <v>4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">
        <v>10</v>
      </c>
    </row>
    <row r="3" spans="1:26" s="2" customFormat="1" ht="27" customHeight="1" x14ac:dyDescent="0.25">
      <c r="A3" s="27"/>
      <c r="B3" s="28"/>
      <c r="C3" s="27"/>
      <c r="D3" s="29"/>
      <c r="E3" s="27"/>
      <c r="F3" s="27"/>
      <c r="G3" s="27"/>
      <c r="H3" s="27" t="s">
        <v>5</v>
      </c>
      <c r="I3" s="27"/>
      <c r="J3" s="27"/>
      <c r="K3" s="27" t="s">
        <v>6</v>
      </c>
      <c r="L3" s="27"/>
      <c r="M3" s="27"/>
      <c r="N3" s="27" t="s">
        <v>7</v>
      </c>
      <c r="O3" s="27"/>
      <c r="P3" s="27"/>
      <c r="Q3" s="27" t="s">
        <v>8</v>
      </c>
      <c r="R3" s="27"/>
      <c r="S3" s="27"/>
      <c r="T3" s="27" t="s">
        <v>9</v>
      </c>
      <c r="U3" s="27"/>
      <c r="V3" s="27"/>
      <c r="W3" s="27" t="s">
        <v>10</v>
      </c>
      <c r="X3" s="27"/>
      <c r="Y3" s="27"/>
    </row>
    <row r="4" spans="1:26" s="2" customFormat="1" ht="25.5" x14ac:dyDescent="0.25">
      <c r="A4" s="27"/>
      <c r="B4" s="28"/>
      <c r="C4" s="27"/>
      <c r="D4" s="29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27</v>
      </c>
      <c r="V4" s="3" t="s">
        <v>28</v>
      </c>
      <c r="W4" s="3" t="s">
        <v>29</v>
      </c>
      <c r="X4" s="3" t="s">
        <v>30</v>
      </c>
      <c r="Y4" s="3" t="s">
        <v>31</v>
      </c>
    </row>
    <row r="5" spans="1:26" ht="15.6" customHeight="1" x14ac:dyDescent="0.25">
      <c r="A5" s="4">
        <v>1</v>
      </c>
      <c r="B5" s="5" t="s">
        <v>32</v>
      </c>
      <c r="C5" s="4">
        <v>420</v>
      </c>
      <c r="D5" s="6">
        <v>0.2334</v>
      </c>
      <c r="E5" s="7">
        <v>53.733333333333327</v>
      </c>
      <c r="F5" s="7">
        <v>44.373852400000004</v>
      </c>
      <c r="G5" s="7">
        <f>F5-E5</f>
        <v>-9.3594809333333231</v>
      </c>
      <c r="H5" s="7">
        <v>46.272222222222226</v>
      </c>
      <c r="I5" s="7">
        <v>46.270901692599999</v>
      </c>
      <c r="J5" s="7">
        <f t="shared" ref="J5:J9" si="0">I5-H5</f>
        <v>-1.3205296222267293E-3</v>
      </c>
      <c r="K5" s="7">
        <f>3.34*E5</f>
        <v>179.46933333333331</v>
      </c>
      <c r="L5" s="7">
        <v>166.45239777719999</v>
      </c>
      <c r="M5" s="7">
        <f t="shared" ref="M5:M12" si="1">L5-K5</f>
        <v>-13.016935556133319</v>
      </c>
      <c r="N5" s="7">
        <v>0</v>
      </c>
      <c r="O5" s="7">
        <v>0</v>
      </c>
      <c r="P5" s="7">
        <f>O5-N5</f>
        <v>0</v>
      </c>
      <c r="Q5" s="7">
        <v>0</v>
      </c>
      <c r="R5" s="7">
        <v>0</v>
      </c>
      <c r="S5" s="7">
        <f t="shared" ref="S5:S12" si="2">R5-Q5</f>
        <v>0</v>
      </c>
      <c r="T5" s="7">
        <v>0</v>
      </c>
      <c r="U5" s="7">
        <v>0</v>
      </c>
      <c r="V5" s="7">
        <f t="shared" ref="V5:V12" si="3">U5-T5</f>
        <v>0</v>
      </c>
      <c r="W5" s="7">
        <f>T5+Q5+N5+K5+H5</f>
        <v>225.74155555555552</v>
      </c>
      <c r="X5" s="7">
        <f>U5+R5+O5+L5+I5</f>
        <v>212.7232994698</v>
      </c>
      <c r="Y5" s="7">
        <f t="shared" ref="Y5:Y12" si="4">X5-W5</f>
        <v>-13.018256085755525</v>
      </c>
    </row>
    <row r="6" spans="1:26" ht="15.6" customHeight="1" x14ac:dyDescent="0.25">
      <c r="A6" s="4">
        <f>A5+1</f>
        <v>2</v>
      </c>
      <c r="B6" s="5" t="s">
        <v>33</v>
      </c>
      <c r="C6" s="4">
        <v>420</v>
      </c>
      <c r="D6" s="6">
        <v>0.2334</v>
      </c>
      <c r="E6" s="7">
        <v>53.733333333333327</v>
      </c>
      <c r="F6" s="7">
        <v>44.373852400000004</v>
      </c>
      <c r="G6" s="7">
        <f t="shared" ref="G6:G12" si="5">F6-E6</f>
        <v>-9.3594809333333231</v>
      </c>
      <c r="H6" s="7">
        <v>46.272222222222226</v>
      </c>
      <c r="I6" s="7">
        <v>46.270901692599999</v>
      </c>
      <c r="J6" s="7">
        <f t="shared" si="0"/>
        <v>-1.3205296222267293E-3</v>
      </c>
      <c r="K6" s="7">
        <f t="shared" ref="K6:K7" si="6">3.34*E6</f>
        <v>179.46933333333331</v>
      </c>
      <c r="L6" s="7">
        <v>166.45239777719999</v>
      </c>
      <c r="M6" s="7">
        <f t="shared" si="1"/>
        <v>-13.016935556133319</v>
      </c>
      <c r="N6" s="7">
        <v>0</v>
      </c>
      <c r="O6" s="7">
        <v>0</v>
      </c>
      <c r="P6" s="7">
        <f t="shared" ref="P6:P12" si="7">O6-N6</f>
        <v>0</v>
      </c>
      <c r="Q6" s="7">
        <v>0</v>
      </c>
      <c r="R6" s="7">
        <v>0</v>
      </c>
      <c r="S6" s="7">
        <f t="shared" si="2"/>
        <v>0</v>
      </c>
      <c r="T6" s="7">
        <v>0</v>
      </c>
      <c r="U6" s="7">
        <v>0</v>
      </c>
      <c r="V6" s="7">
        <f t="shared" si="3"/>
        <v>0</v>
      </c>
      <c r="W6" s="7">
        <f t="shared" ref="W6:X12" si="8">T6+Q6+N6+K6+H6</f>
        <v>225.74155555555552</v>
      </c>
      <c r="X6" s="7">
        <f t="shared" si="8"/>
        <v>212.7232994698</v>
      </c>
      <c r="Y6" s="7">
        <f t="shared" si="4"/>
        <v>-13.018256085755525</v>
      </c>
    </row>
    <row r="7" spans="1:26" ht="15.6" customHeight="1" x14ac:dyDescent="0.25">
      <c r="A7" s="4">
        <f t="shared" ref="A7:A59" si="9">A6+1</f>
        <v>3</v>
      </c>
      <c r="B7" s="5" t="s">
        <v>34</v>
      </c>
      <c r="C7" s="4">
        <v>420</v>
      </c>
      <c r="D7" s="6">
        <v>0.2334</v>
      </c>
      <c r="E7" s="7">
        <v>53.733333333333327</v>
      </c>
      <c r="F7" s="7">
        <v>44.373852400000004</v>
      </c>
      <c r="G7" s="7">
        <f t="shared" si="5"/>
        <v>-9.3594809333333231</v>
      </c>
      <c r="H7" s="7">
        <v>46.272222222222226</v>
      </c>
      <c r="I7" s="7">
        <v>46.270901692599999</v>
      </c>
      <c r="J7" s="7">
        <f t="shared" si="0"/>
        <v>-1.3205296222267293E-3</v>
      </c>
      <c r="K7" s="7">
        <f t="shared" si="6"/>
        <v>179.46933333333331</v>
      </c>
      <c r="L7" s="7">
        <v>166.45239777719999</v>
      </c>
      <c r="M7" s="7">
        <f t="shared" si="1"/>
        <v>-13.016935556133319</v>
      </c>
      <c r="N7" s="7">
        <v>0</v>
      </c>
      <c r="O7" s="7">
        <v>0</v>
      </c>
      <c r="P7" s="7">
        <f t="shared" si="7"/>
        <v>0</v>
      </c>
      <c r="Q7" s="7">
        <v>0</v>
      </c>
      <c r="R7" s="7">
        <v>0</v>
      </c>
      <c r="S7" s="7">
        <f t="shared" si="2"/>
        <v>0</v>
      </c>
      <c r="T7" s="7">
        <v>0</v>
      </c>
      <c r="U7" s="7">
        <v>0</v>
      </c>
      <c r="V7" s="7">
        <f t="shared" si="3"/>
        <v>0</v>
      </c>
      <c r="W7" s="7">
        <f t="shared" si="8"/>
        <v>225.74155555555552</v>
      </c>
      <c r="X7" s="7">
        <f t="shared" si="8"/>
        <v>212.7232994698</v>
      </c>
      <c r="Y7" s="7">
        <f t="shared" si="4"/>
        <v>-13.018256085755525</v>
      </c>
    </row>
    <row r="8" spans="1:26" ht="15.6" customHeight="1" x14ac:dyDescent="0.25">
      <c r="A8" s="4">
        <f t="shared" si="9"/>
        <v>4</v>
      </c>
      <c r="B8" s="5" t="s">
        <v>35</v>
      </c>
      <c r="C8" s="4">
        <v>500</v>
      </c>
      <c r="D8" s="6">
        <v>0.2334</v>
      </c>
      <c r="E8" s="7">
        <v>64.84</v>
      </c>
      <c r="F8" s="7">
        <v>74.845311599999988</v>
      </c>
      <c r="G8" s="7">
        <f t="shared" si="5"/>
        <v>10.005311599999985</v>
      </c>
      <c r="H8" s="7">
        <v>55.758333333333326</v>
      </c>
      <c r="I8" s="7">
        <v>55.755369922200003</v>
      </c>
      <c r="J8" s="7">
        <f t="shared" si="0"/>
        <v>-2.9634111333223245E-3</v>
      </c>
      <c r="K8" s="7">
        <f>3.15*E8</f>
        <v>204.24600000000001</v>
      </c>
      <c r="L8" s="7">
        <v>248.2118104704</v>
      </c>
      <c r="M8" s="7">
        <f t="shared" si="1"/>
        <v>43.965810470399987</v>
      </c>
      <c r="N8" s="7">
        <v>0</v>
      </c>
      <c r="O8" s="7">
        <v>0</v>
      </c>
      <c r="P8" s="7">
        <f t="shared" si="7"/>
        <v>0</v>
      </c>
      <c r="Q8" s="7">
        <v>0</v>
      </c>
      <c r="R8" s="7">
        <v>0</v>
      </c>
      <c r="S8" s="7">
        <f t="shared" si="2"/>
        <v>0</v>
      </c>
      <c r="T8" s="7">
        <v>0</v>
      </c>
      <c r="U8" s="7">
        <v>0</v>
      </c>
      <c r="V8" s="7">
        <f t="shared" si="3"/>
        <v>0</v>
      </c>
      <c r="W8" s="7">
        <f t="shared" si="8"/>
        <v>260.00433333333331</v>
      </c>
      <c r="X8" s="7">
        <f t="shared" si="8"/>
        <v>303.96718039259997</v>
      </c>
      <c r="Y8" s="7">
        <f t="shared" si="4"/>
        <v>43.962847059266664</v>
      </c>
    </row>
    <row r="9" spans="1:26" ht="15.6" customHeight="1" x14ac:dyDescent="0.25">
      <c r="A9" s="4">
        <f t="shared" si="9"/>
        <v>5</v>
      </c>
      <c r="B9" s="5" t="s">
        <v>36</v>
      </c>
      <c r="C9" s="4">
        <v>420</v>
      </c>
      <c r="D9" s="6">
        <v>0.2334</v>
      </c>
      <c r="E9" s="7">
        <v>53.73</v>
      </c>
      <c r="F9" s="7">
        <v>38.734270439999996</v>
      </c>
      <c r="G9" s="7">
        <f t="shared" si="5"/>
        <v>-14.995729560000001</v>
      </c>
      <c r="H9" s="7">
        <v>52.341666666666669</v>
      </c>
      <c r="I9" s="7">
        <v>52.345784999999999</v>
      </c>
      <c r="J9" s="7">
        <f t="shared" si="0"/>
        <v>4.1183333333307814E-3</v>
      </c>
      <c r="K9" s="7">
        <f>3.86*E9</f>
        <v>207.39779999999999</v>
      </c>
      <c r="L9" s="7">
        <v>176.93686885139999</v>
      </c>
      <c r="M9" s="7">
        <f t="shared" si="1"/>
        <v>-30.460931148599997</v>
      </c>
      <c r="N9" s="7">
        <v>0</v>
      </c>
      <c r="O9" s="7">
        <v>0</v>
      </c>
      <c r="P9" s="7">
        <f t="shared" si="7"/>
        <v>0</v>
      </c>
      <c r="Q9" s="7">
        <v>0</v>
      </c>
      <c r="R9" s="7">
        <v>0</v>
      </c>
      <c r="S9" s="7">
        <f t="shared" si="2"/>
        <v>0</v>
      </c>
      <c r="T9" s="7">
        <v>0</v>
      </c>
      <c r="U9" s="7">
        <v>0</v>
      </c>
      <c r="V9" s="7">
        <f t="shared" si="3"/>
        <v>0</v>
      </c>
      <c r="W9" s="7">
        <f t="shared" si="8"/>
        <v>259.73946666666666</v>
      </c>
      <c r="X9" s="7">
        <f t="shared" si="8"/>
        <v>229.2826538514</v>
      </c>
      <c r="Y9" s="7">
        <f t="shared" si="4"/>
        <v>-30.456812815266659</v>
      </c>
    </row>
    <row r="10" spans="1:26" ht="15.6" customHeight="1" x14ac:dyDescent="0.25">
      <c r="A10" s="4">
        <f t="shared" si="9"/>
        <v>6</v>
      </c>
      <c r="B10" s="5" t="s">
        <v>37</v>
      </c>
      <c r="C10" s="4">
        <v>420</v>
      </c>
      <c r="D10" s="6">
        <v>0.2334</v>
      </c>
      <c r="E10" s="7">
        <v>53.73</v>
      </c>
      <c r="F10" s="7">
        <v>56.004026580000001</v>
      </c>
      <c r="G10" s="7">
        <f t="shared" si="5"/>
        <v>2.2740265800000046</v>
      </c>
      <c r="H10" s="7">
        <v>51.325000000000003</v>
      </c>
      <c r="I10" s="7">
        <v>51.328549844399994</v>
      </c>
      <c r="J10" s="7">
        <f>I10-H10</f>
        <v>3.5498443999912865E-3</v>
      </c>
      <c r="K10" s="7">
        <f t="shared" ref="K10:K11" si="10">3.86*E10</f>
        <v>207.39779999999999</v>
      </c>
      <c r="L10" s="7">
        <v>255.82454498280001</v>
      </c>
      <c r="M10" s="7">
        <f t="shared" si="1"/>
        <v>48.426744982800017</v>
      </c>
      <c r="N10" s="7">
        <v>0</v>
      </c>
      <c r="O10" s="7">
        <v>0</v>
      </c>
      <c r="P10" s="7">
        <f t="shared" si="7"/>
        <v>0</v>
      </c>
      <c r="Q10" s="7">
        <v>0</v>
      </c>
      <c r="R10" s="7">
        <v>0</v>
      </c>
      <c r="S10" s="7">
        <f t="shared" si="2"/>
        <v>0</v>
      </c>
      <c r="T10" s="7">
        <v>0</v>
      </c>
      <c r="U10" s="7">
        <v>0</v>
      </c>
      <c r="V10" s="7">
        <f t="shared" si="3"/>
        <v>0</v>
      </c>
      <c r="W10" s="7">
        <f t="shared" si="8"/>
        <v>258.72280000000001</v>
      </c>
      <c r="X10" s="7">
        <f t="shared" si="8"/>
        <v>307.15309482719999</v>
      </c>
      <c r="Y10" s="7">
        <f t="shared" si="4"/>
        <v>48.430294827199987</v>
      </c>
    </row>
    <row r="11" spans="1:26" ht="15.6" customHeight="1" x14ac:dyDescent="0.25">
      <c r="A11" s="4">
        <f t="shared" si="9"/>
        <v>7</v>
      </c>
      <c r="B11" s="5" t="s">
        <v>38</v>
      </c>
      <c r="C11" s="4">
        <v>210</v>
      </c>
      <c r="D11" s="6">
        <v>0.2334</v>
      </c>
      <c r="E11" s="7">
        <v>26.87</v>
      </c>
      <c r="F11" s="7">
        <v>25.635769079999999</v>
      </c>
      <c r="G11" s="7">
        <f t="shared" si="5"/>
        <v>-1.2342309200000017</v>
      </c>
      <c r="H11" s="7">
        <v>33.166666666666664</v>
      </c>
      <c r="I11" s="7">
        <v>33.1700300778</v>
      </c>
      <c r="J11" s="7">
        <f t="shared" ref="J11:J12" si="11">I11-H11</f>
        <v>3.3634111333356032E-3</v>
      </c>
      <c r="K11" s="7">
        <f t="shared" si="10"/>
        <v>103.7182</v>
      </c>
      <c r="L11" s="7">
        <v>117.1033471758</v>
      </c>
      <c r="M11" s="7">
        <f t="shared" si="1"/>
        <v>13.3851471758</v>
      </c>
      <c r="N11" s="7">
        <v>0</v>
      </c>
      <c r="O11" s="7">
        <v>0</v>
      </c>
      <c r="P11" s="7">
        <f t="shared" si="7"/>
        <v>0</v>
      </c>
      <c r="Q11" s="7">
        <v>0</v>
      </c>
      <c r="R11" s="7">
        <v>0</v>
      </c>
      <c r="S11" s="7">
        <f t="shared" si="2"/>
        <v>0</v>
      </c>
      <c r="T11" s="7">
        <v>0</v>
      </c>
      <c r="U11" s="7">
        <v>0</v>
      </c>
      <c r="V11" s="7">
        <f t="shared" si="3"/>
        <v>0</v>
      </c>
      <c r="W11" s="7">
        <f t="shared" si="8"/>
        <v>136.88486666666665</v>
      </c>
      <c r="X11" s="7">
        <f t="shared" si="8"/>
        <v>150.27337725359999</v>
      </c>
      <c r="Y11" s="7">
        <f t="shared" si="4"/>
        <v>13.388510586933336</v>
      </c>
    </row>
    <row r="12" spans="1:26" ht="15.6" customHeight="1" x14ac:dyDescent="0.25">
      <c r="A12" s="4">
        <f t="shared" si="9"/>
        <v>8</v>
      </c>
      <c r="B12" s="5" t="s">
        <v>39</v>
      </c>
      <c r="C12" s="4">
        <v>600</v>
      </c>
      <c r="D12" s="6">
        <v>0.2334</v>
      </c>
      <c r="E12" s="7">
        <v>83.87</v>
      </c>
      <c r="F12" s="7">
        <v>52.055668799999999</v>
      </c>
      <c r="G12" s="7">
        <f t="shared" si="5"/>
        <v>-31.814331200000005</v>
      </c>
      <c r="H12" s="7">
        <v>146.36666666666665</v>
      </c>
      <c r="I12" s="7">
        <v>146.36708492220001</v>
      </c>
      <c r="J12" s="7">
        <f t="shared" si="11"/>
        <v>4.182555333613891E-4</v>
      </c>
      <c r="K12" s="7">
        <f>3.66*E12</f>
        <v>306.96420000000001</v>
      </c>
      <c r="L12" s="7">
        <v>206.3965568676</v>
      </c>
      <c r="M12" s="7">
        <f t="shared" si="1"/>
        <v>-100.56764313240001</v>
      </c>
      <c r="N12" s="7">
        <v>0</v>
      </c>
      <c r="O12" s="7">
        <v>0</v>
      </c>
      <c r="P12" s="7">
        <f t="shared" si="7"/>
        <v>0</v>
      </c>
      <c r="Q12" s="7">
        <v>0</v>
      </c>
      <c r="R12" s="7">
        <v>0</v>
      </c>
      <c r="S12" s="7">
        <f t="shared" si="2"/>
        <v>0</v>
      </c>
      <c r="T12" s="7">
        <v>0</v>
      </c>
      <c r="U12" s="7">
        <v>0</v>
      </c>
      <c r="V12" s="7">
        <f t="shared" si="3"/>
        <v>0</v>
      </c>
      <c r="W12" s="7">
        <f t="shared" si="8"/>
        <v>453.33086666666668</v>
      </c>
      <c r="X12" s="7">
        <f t="shared" si="8"/>
        <v>352.76364178979998</v>
      </c>
      <c r="Y12" s="7">
        <f t="shared" si="4"/>
        <v>-100.5672248768667</v>
      </c>
    </row>
    <row r="13" spans="1:26" ht="15.6" customHeight="1" x14ac:dyDescent="0.25">
      <c r="A13" s="4">
        <f t="shared" si="9"/>
        <v>9</v>
      </c>
      <c r="B13" s="8" t="s">
        <v>40</v>
      </c>
      <c r="C13" s="3">
        <f>SUM(C5:C12)</f>
        <v>3410</v>
      </c>
      <c r="D13" s="9"/>
      <c r="E13" s="10">
        <f t="shared" ref="E13:W13" si="12">SUM(E5:E12)</f>
        <v>444.24</v>
      </c>
      <c r="F13" s="10">
        <f t="shared" si="12"/>
        <v>380.39660369999996</v>
      </c>
      <c r="G13" s="10">
        <f t="shared" si="12"/>
        <v>-63.843396299999988</v>
      </c>
      <c r="H13" s="10">
        <f t="shared" si="12"/>
        <v>477.77499999999998</v>
      </c>
      <c r="I13" s="10">
        <f t="shared" si="12"/>
        <v>477.77952484440004</v>
      </c>
      <c r="J13" s="10">
        <f t="shared" si="12"/>
        <v>4.5248444000165478E-3</v>
      </c>
      <c r="K13" s="10">
        <f t="shared" si="12"/>
        <v>1568.1320000000001</v>
      </c>
      <c r="L13" s="10">
        <f t="shared" si="12"/>
        <v>1503.8303216796003</v>
      </c>
      <c r="M13" s="10">
        <f t="shared" si="12"/>
        <v>-64.301678320399958</v>
      </c>
      <c r="N13" s="10">
        <f t="shared" si="12"/>
        <v>0</v>
      </c>
      <c r="O13" s="10">
        <f t="shared" si="12"/>
        <v>0</v>
      </c>
      <c r="P13" s="10">
        <f t="shared" si="12"/>
        <v>0</v>
      </c>
      <c r="Q13" s="10">
        <f t="shared" si="12"/>
        <v>0</v>
      </c>
      <c r="R13" s="10">
        <f t="shared" si="12"/>
        <v>0</v>
      </c>
      <c r="S13" s="10">
        <f t="shared" si="12"/>
        <v>0</v>
      </c>
      <c r="T13" s="10">
        <f t="shared" si="12"/>
        <v>0</v>
      </c>
      <c r="U13" s="10">
        <f t="shared" si="12"/>
        <v>0</v>
      </c>
      <c r="V13" s="10">
        <f t="shared" si="12"/>
        <v>0</v>
      </c>
      <c r="W13" s="10">
        <f t="shared" si="12"/>
        <v>2045.9069999999997</v>
      </c>
      <c r="X13" s="10">
        <f>SUM(X5:X12)</f>
        <v>1981.609846524</v>
      </c>
      <c r="Y13" s="10">
        <f t="shared" ref="Y13" si="13">SUM(Y5:Y12)</f>
        <v>-64.297153475999949</v>
      </c>
    </row>
    <row r="14" spans="1:26" ht="15.6" customHeight="1" x14ac:dyDescent="0.25">
      <c r="A14" s="4">
        <f t="shared" si="9"/>
        <v>10</v>
      </c>
      <c r="B14" s="5" t="s">
        <v>41</v>
      </c>
      <c r="C14" s="4">
        <v>770</v>
      </c>
      <c r="D14" s="6">
        <v>0.2334</v>
      </c>
      <c r="E14" s="7">
        <v>1.0900000000000001</v>
      </c>
      <c r="F14" s="7">
        <v>-6.9238110000000005E-2</v>
      </c>
      <c r="G14" s="7">
        <f t="shared" ref="G14:G19" si="14">F14-E14</f>
        <v>-1.15923811</v>
      </c>
      <c r="H14" s="7">
        <v>44.208333333333336</v>
      </c>
      <c r="I14" s="7">
        <v>44.211795000000002</v>
      </c>
      <c r="J14" s="7">
        <f t="shared" ref="J14:J19" si="15">I14-H14</f>
        <v>3.4616666666664742E-3</v>
      </c>
      <c r="K14" s="7">
        <v>0</v>
      </c>
      <c r="L14" s="7">
        <v>0</v>
      </c>
      <c r="M14" s="7">
        <f t="shared" ref="M14:M19" si="16">L14-K14</f>
        <v>0</v>
      </c>
      <c r="N14" s="7">
        <v>0</v>
      </c>
      <c r="O14" s="7">
        <v>0</v>
      </c>
      <c r="P14" s="7">
        <f t="shared" ref="P14:P19" si="17">O14-N14</f>
        <v>0</v>
      </c>
      <c r="Q14" s="7">
        <v>0</v>
      </c>
      <c r="R14" s="7">
        <v>0</v>
      </c>
      <c r="S14" s="7">
        <f t="shared" ref="S14:S19" si="18">R14-Q14</f>
        <v>0</v>
      </c>
      <c r="T14" s="7">
        <v>0</v>
      </c>
      <c r="U14" s="7">
        <v>0</v>
      </c>
      <c r="V14" s="7">
        <f t="shared" ref="V14:V19" si="19">U14-T14</f>
        <v>0</v>
      </c>
      <c r="W14" s="7">
        <f t="shared" ref="W14:X19" si="20">T14+Q14+N14+K14+H14</f>
        <v>44.208333333333336</v>
      </c>
      <c r="X14" s="7">
        <f t="shared" si="20"/>
        <v>44.211795000000002</v>
      </c>
      <c r="Y14" s="7">
        <f t="shared" ref="Y14:Y19" si="21">X14-W14</f>
        <v>3.4616666666664742E-3</v>
      </c>
    </row>
    <row r="15" spans="1:26" ht="15.6" customHeight="1" x14ac:dyDescent="0.25">
      <c r="A15" s="4">
        <f t="shared" si="9"/>
        <v>11</v>
      </c>
      <c r="B15" s="5" t="s">
        <v>42</v>
      </c>
      <c r="C15" s="4">
        <v>90</v>
      </c>
      <c r="D15" s="6">
        <v>0.2334</v>
      </c>
      <c r="E15" s="7">
        <v>0</v>
      </c>
      <c r="F15" s="7">
        <v>0.80067566579999994</v>
      </c>
      <c r="G15" s="7">
        <f t="shared" si="14"/>
        <v>0.80067566579999994</v>
      </c>
      <c r="H15" s="7">
        <v>5.0749999999999993</v>
      </c>
      <c r="I15" s="7">
        <v>5.0745050778000005</v>
      </c>
      <c r="J15" s="7">
        <f t="shared" si="15"/>
        <v>-4.9492219999880405E-4</v>
      </c>
      <c r="K15" s="7">
        <v>0</v>
      </c>
      <c r="L15" s="7">
        <v>0</v>
      </c>
      <c r="M15" s="7">
        <f t="shared" si="16"/>
        <v>0</v>
      </c>
      <c r="N15" s="7">
        <v>0</v>
      </c>
      <c r="O15" s="7">
        <v>0</v>
      </c>
      <c r="P15" s="7">
        <f t="shared" si="17"/>
        <v>0</v>
      </c>
      <c r="Q15" s="7">
        <v>0</v>
      </c>
      <c r="R15" s="7">
        <v>0</v>
      </c>
      <c r="S15" s="7">
        <f t="shared" si="18"/>
        <v>0</v>
      </c>
      <c r="T15" s="7">
        <v>0</v>
      </c>
      <c r="U15" s="7">
        <v>0</v>
      </c>
      <c r="V15" s="7">
        <f t="shared" si="19"/>
        <v>0</v>
      </c>
      <c r="W15" s="7">
        <f t="shared" si="20"/>
        <v>5.0749999999999993</v>
      </c>
      <c r="X15" s="7">
        <f t="shared" si="20"/>
        <v>5.0745050778000005</v>
      </c>
      <c r="Y15" s="7">
        <f t="shared" si="21"/>
        <v>-4.9492219999880405E-4</v>
      </c>
    </row>
    <row r="16" spans="1:26" ht="15.6" customHeight="1" x14ac:dyDescent="0.25">
      <c r="A16" s="4">
        <f t="shared" si="9"/>
        <v>12</v>
      </c>
      <c r="B16" s="5" t="s">
        <v>43</v>
      </c>
      <c r="C16" s="4">
        <v>50</v>
      </c>
      <c r="D16" s="6">
        <v>0.2334</v>
      </c>
      <c r="E16" s="7">
        <v>0.23</v>
      </c>
      <c r="F16" s="7">
        <v>0.28444458</v>
      </c>
      <c r="G16" s="7">
        <f t="shared" si="14"/>
        <v>5.4444579999999992E-2</v>
      </c>
      <c r="H16" s="7">
        <v>9.7416666666666671</v>
      </c>
      <c r="I16" s="7">
        <v>9.7444500000000005</v>
      </c>
      <c r="J16" s="7">
        <f t="shared" si="15"/>
        <v>2.7833333333333599E-3</v>
      </c>
      <c r="K16" s="7">
        <v>0</v>
      </c>
      <c r="L16" s="7">
        <v>0</v>
      </c>
      <c r="M16" s="7">
        <f t="shared" si="16"/>
        <v>0</v>
      </c>
      <c r="N16" s="7">
        <v>0</v>
      </c>
      <c r="O16" s="7">
        <v>0</v>
      </c>
      <c r="P16" s="7">
        <f t="shared" si="17"/>
        <v>0</v>
      </c>
      <c r="Q16" s="7">
        <v>0</v>
      </c>
      <c r="R16" s="7">
        <v>0</v>
      </c>
      <c r="S16" s="7">
        <f t="shared" si="18"/>
        <v>0</v>
      </c>
      <c r="T16" s="7">
        <v>0</v>
      </c>
      <c r="U16" s="7">
        <v>0</v>
      </c>
      <c r="V16" s="7">
        <f t="shared" si="19"/>
        <v>0</v>
      </c>
      <c r="W16" s="7">
        <f t="shared" si="20"/>
        <v>9.7416666666666671</v>
      </c>
      <c r="X16" s="7">
        <f t="shared" si="20"/>
        <v>9.7444500000000005</v>
      </c>
      <c r="Y16" s="7">
        <f t="shared" si="21"/>
        <v>2.7833333333333599E-3</v>
      </c>
    </row>
    <row r="17" spans="1:25" ht="15.6" customHeight="1" x14ac:dyDescent="0.25">
      <c r="A17" s="4">
        <f t="shared" si="9"/>
        <v>13</v>
      </c>
      <c r="B17" s="5" t="s">
        <v>44</v>
      </c>
      <c r="C17" s="4">
        <v>725</v>
      </c>
      <c r="D17" s="6">
        <v>0.2334</v>
      </c>
      <c r="E17" s="7">
        <v>21.720000000000002</v>
      </c>
      <c r="F17" s="7">
        <v>15.474799741799998</v>
      </c>
      <c r="G17" s="7">
        <f t="shared" si="14"/>
        <v>-6.2452002582000041</v>
      </c>
      <c r="H17" s="7">
        <v>47.55</v>
      </c>
      <c r="I17" s="7">
        <v>47.553305077799997</v>
      </c>
      <c r="J17" s="7">
        <f t="shared" si="15"/>
        <v>3.3050778000003334E-3</v>
      </c>
      <c r="K17" s="7">
        <v>0</v>
      </c>
      <c r="L17" s="7">
        <v>0</v>
      </c>
      <c r="M17" s="7">
        <f t="shared" si="16"/>
        <v>0</v>
      </c>
      <c r="N17" s="7">
        <v>0</v>
      </c>
      <c r="O17" s="7">
        <v>0</v>
      </c>
      <c r="P17" s="7">
        <f t="shared" si="17"/>
        <v>0</v>
      </c>
      <c r="Q17" s="7">
        <v>0</v>
      </c>
      <c r="R17" s="7">
        <v>0</v>
      </c>
      <c r="S17" s="7">
        <f t="shared" si="18"/>
        <v>0</v>
      </c>
      <c r="T17" s="7">
        <v>0</v>
      </c>
      <c r="U17" s="7">
        <v>0</v>
      </c>
      <c r="V17" s="7">
        <f t="shared" si="19"/>
        <v>0</v>
      </c>
      <c r="W17" s="7">
        <f t="shared" si="20"/>
        <v>47.55</v>
      </c>
      <c r="X17" s="7">
        <f t="shared" si="20"/>
        <v>47.553305077799997</v>
      </c>
      <c r="Y17" s="7">
        <f t="shared" si="21"/>
        <v>3.3050778000003334E-3</v>
      </c>
    </row>
    <row r="18" spans="1:25" ht="15.6" customHeight="1" x14ac:dyDescent="0.25">
      <c r="A18" s="4">
        <f t="shared" si="9"/>
        <v>14</v>
      </c>
      <c r="B18" s="5" t="s">
        <v>45</v>
      </c>
      <c r="C18" s="4">
        <v>20</v>
      </c>
      <c r="D18" s="6">
        <v>0.2334</v>
      </c>
      <c r="E18" s="7">
        <v>0</v>
      </c>
      <c r="F18" s="7">
        <v>-4.9263738000000007E-3</v>
      </c>
      <c r="G18" s="7">
        <f t="shared" si="14"/>
        <v>-4.9263738000000007E-3</v>
      </c>
      <c r="H18" s="7">
        <v>2.6333333333333337</v>
      </c>
      <c r="I18" s="7">
        <v>2.6296398443999998</v>
      </c>
      <c r="J18" s="7">
        <f t="shared" si="15"/>
        <v>-3.6934889333339882E-3</v>
      </c>
      <c r="K18" s="7">
        <v>0</v>
      </c>
      <c r="L18" s="7">
        <v>0</v>
      </c>
      <c r="M18" s="7">
        <f t="shared" si="16"/>
        <v>0</v>
      </c>
      <c r="N18" s="7">
        <v>0</v>
      </c>
      <c r="O18" s="7">
        <v>0</v>
      </c>
      <c r="P18" s="7">
        <f t="shared" si="17"/>
        <v>0</v>
      </c>
      <c r="Q18" s="7">
        <v>0</v>
      </c>
      <c r="R18" s="7">
        <v>0</v>
      </c>
      <c r="S18" s="7">
        <f t="shared" si="18"/>
        <v>0</v>
      </c>
      <c r="T18" s="7">
        <v>0</v>
      </c>
      <c r="U18" s="7">
        <v>0</v>
      </c>
      <c r="V18" s="7">
        <f t="shared" si="19"/>
        <v>0</v>
      </c>
      <c r="W18" s="7">
        <f t="shared" si="20"/>
        <v>2.6333333333333337</v>
      </c>
      <c r="X18" s="7">
        <f t="shared" si="20"/>
        <v>2.6296398443999998</v>
      </c>
      <c r="Y18" s="7">
        <f t="shared" si="21"/>
        <v>-3.6934889333339882E-3</v>
      </c>
    </row>
    <row r="19" spans="1:25" ht="15.6" customHeight="1" x14ac:dyDescent="0.25">
      <c r="A19" s="4">
        <f t="shared" si="9"/>
        <v>15</v>
      </c>
      <c r="B19" s="5" t="s">
        <v>46</v>
      </c>
      <c r="C19" s="4">
        <v>1</v>
      </c>
      <c r="D19" s="6">
        <v>0.2334</v>
      </c>
      <c r="E19" s="7">
        <v>0.02</v>
      </c>
      <c r="F19" s="7">
        <v>3.1800750000000003E-2</v>
      </c>
      <c r="G19" s="7">
        <f t="shared" si="14"/>
        <v>1.1800750000000002E-2</v>
      </c>
      <c r="H19" s="7">
        <v>0.35</v>
      </c>
      <c r="I19" s="7">
        <v>0.35399007779999997</v>
      </c>
      <c r="J19" s="7">
        <f t="shared" si="15"/>
        <v>3.9900777999999915E-3</v>
      </c>
      <c r="K19" s="7">
        <v>0</v>
      </c>
      <c r="L19" s="7">
        <v>0</v>
      </c>
      <c r="M19" s="7">
        <f t="shared" si="16"/>
        <v>0</v>
      </c>
      <c r="N19" s="7">
        <v>0</v>
      </c>
      <c r="O19" s="7">
        <v>0</v>
      </c>
      <c r="P19" s="7">
        <f t="shared" si="17"/>
        <v>0</v>
      </c>
      <c r="Q19" s="7">
        <v>0</v>
      </c>
      <c r="R19" s="7">
        <v>0</v>
      </c>
      <c r="S19" s="7">
        <f t="shared" si="18"/>
        <v>0</v>
      </c>
      <c r="T19" s="7">
        <v>0</v>
      </c>
      <c r="U19" s="7">
        <v>0</v>
      </c>
      <c r="V19" s="7">
        <f t="shared" si="19"/>
        <v>0</v>
      </c>
      <c r="W19" s="7">
        <f t="shared" si="20"/>
        <v>0.35</v>
      </c>
      <c r="X19" s="7">
        <f t="shared" si="20"/>
        <v>0.35399007779999997</v>
      </c>
      <c r="Y19" s="7">
        <f t="shared" si="21"/>
        <v>3.9900777999999915E-3</v>
      </c>
    </row>
    <row r="20" spans="1:25" ht="15.6" customHeight="1" x14ac:dyDescent="0.25">
      <c r="A20" s="4">
        <f t="shared" si="9"/>
        <v>16</v>
      </c>
      <c r="B20" s="8" t="s">
        <v>47</v>
      </c>
      <c r="C20" s="3">
        <f>SUM(C14:C19)</f>
        <v>1656</v>
      </c>
      <c r="D20" s="9"/>
      <c r="E20" s="10">
        <f t="shared" ref="E20:R20" si="22">SUM(E14:E19)</f>
        <v>23.060000000000002</v>
      </c>
      <c r="F20" s="10">
        <f t="shared" si="22"/>
        <v>16.517556253799995</v>
      </c>
      <c r="G20" s="10">
        <f t="shared" si="22"/>
        <v>-6.5424437462000045</v>
      </c>
      <c r="H20" s="10">
        <f t="shared" si="22"/>
        <v>109.55833333333332</v>
      </c>
      <c r="I20" s="10">
        <f t="shared" si="22"/>
        <v>109.56768507780001</v>
      </c>
      <c r="J20" s="10">
        <f t="shared" si="22"/>
        <v>9.3517444666673666E-3</v>
      </c>
      <c r="K20" s="10">
        <f t="shared" si="22"/>
        <v>0</v>
      </c>
      <c r="L20" s="10">
        <f t="shared" si="22"/>
        <v>0</v>
      </c>
      <c r="M20" s="10">
        <f t="shared" si="22"/>
        <v>0</v>
      </c>
      <c r="N20" s="10">
        <f t="shared" si="22"/>
        <v>0</v>
      </c>
      <c r="O20" s="10">
        <f t="shared" si="22"/>
        <v>0</v>
      </c>
      <c r="P20" s="10">
        <f t="shared" si="22"/>
        <v>0</v>
      </c>
      <c r="Q20" s="10">
        <f t="shared" si="22"/>
        <v>0</v>
      </c>
      <c r="R20" s="10">
        <f t="shared" si="22"/>
        <v>0</v>
      </c>
      <c r="S20" s="10">
        <f>SUM(S14:S19)</f>
        <v>0</v>
      </c>
      <c r="T20" s="10">
        <f t="shared" ref="T20:Y20" si="23">SUM(T14:T19)</f>
        <v>0</v>
      </c>
      <c r="U20" s="10">
        <f t="shared" si="23"/>
        <v>0</v>
      </c>
      <c r="V20" s="10">
        <f t="shared" si="23"/>
        <v>0</v>
      </c>
      <c r="W20" s="10">
        <f t="shared" si="23"/>
        <v>109.55833333333332</v>
      </c>
      <c r="X20" s="10">
        <f t="shared" si="23"/>
        <v>109.56768507780001</v>
      </c>
      <c r="Y20" s="10">
        <f t="shared" si="23"/>
        <v>9.3517444666673666E-3</v>
      </c>
    </row>
    <row r="21" spans="1:25" ht="15.6" customHeight="1" x14ac:dyDescent="0.25">
      <c r="A21" s="4">
        <f t="shared" si="9"/>
        <v>17</v>
      </c>
      <c r="B21" s="5" t="s">
        <v>48</v>
      </c>
      <c r="C21" s="4">
        <v>141.6</v>
      </c>
      <c r="D21" s="6">
        <v>0.2334</v>
      </c>
      <c r="E21" s="7">
        <v>6.75</v>
      </c>
      <c r="F21" s="7">
        <v>5.1946437599999999</v>
      </c>
      <c r="G21" s="7">
        <f t="shared" ref="G21" si="24">F21-E21</f>
        <v>-1.5553562400000001</v>
      </c>
      <c r="H21" s="7">
        <v>12.6</v>
      </c>
      <c r="I21" s="7">
        <v>12.597765000000001</v>
      </c>
      <c r="J21" s="7">
        <f t="shared" ref="J21" si="25">I21-H21</f>
        <v>-2.2349999999988768E-3</v>
      </c>
      <c r="K21" s="7">
        <v>0</v>
      </c>
      <c r="L21" s="7">
        <v>0</v>
      </c>
      <c r="M21" s="7">
        <f t="shared" ref="M21" si="26">L21-K21</f>
        <v>0</v>
      </c>
      <c r="N21" s="7">
        <v>0</v>
      </c>
      <c r="O21" s="7">
        <v>0</v>
      </c>
      <c r="P21" s="7">
        <f t="shared" ref="P21" si="27">O21-N21</f>
        <v>0</v>
      </c>
      <c r="Q21" s="7">
        <v>0</v>
      </c>
      <c r="R21" s="7">
        <v>0</v>
      </c>
      <c r="S21" s="7">
        <f t="shared" ref="S21" si="28">R21-Q21</f>
        <v>0</v>
      </c>
      <c r="T21" s="7">
        <v>0</v>
      </c>
      <c r="U21" s="7">
        <v>0</v>
      </c>
      <c r="V21" s="7">
        <f t="shared" ref="V21" si="29">U21-T21</f>
        <v>0</v>
      </c>
      <c r="W21" s="7">
        <f t="shared" ref="W21:X21" si="30">T21+Q21+N21+K21+H21</f>
        <v>12.6</v>
      </c>
      <c r="X21" s="7">
        <f t="shared" si="30"/>
        <v>12.597765000000001</v>
      </c>
      <c r="Y21" s="7">
        <f t="shared" ref="Y21" si="31">X21-W21</f>
        <v>-2.2349999999988768E-3</v>
      </c>
    </row>
    <row r="22" spans="1:25" ht="15.6" customHeight="1" x14ac:dyDescent="0.25">
      <c r="A22" s="4">
        <f t="shared" si="9"/>
        <v>18</v>
      </c>
      <c r="B22" s="8" t="s">
        <v>49</v>
      </c>
      <c r="C22" s="3">
        <f>C21+C20+C13</f>
        <v>5207.6000000000004</v>
      </c>
      <c r="D22" s="9"/>
      <c r="E22" s="10">
        <f t="shared" ref="E22:Q22" si="32">E21+E20+E13</f>
        <v>474.05</v>
      </c>
      <c r="F22" s="10">
        <f t="shared" si="32"/>
        <v>402.10880371379994</v>
      </c>
      <c r="G22" s="10">
        <f t="shared" si="32"/>
        <v>-71.941196286199997</v>
      </c>
      <c r="H22" s="10">
        <f t="shared" si="32"/>
        <v>599.93333333333328</v>
      </c>
      <c r="I22" s="10">
        <f t="shared" si="32"/>
        <v>599.9449749222</v>
      </c>
      <c r="J22" s="10">
        <f t="shared" si="32"/>
        <v>1.1641588866685038E-2</v>
      </c>
      <c r="K22" s="10">
        <f t="shared" si="32"/>
        <v>1568.1320000000001</v>
      </c>
      <c r="L22" s="10">
        <f t="shared" si="32"/>
        <v>1503.8303216796003</v>
      </c>
      <c r="M22" s="10">
        <f t="shared" si="32"/>
        <v>-64.301678320399958</v>
      </c>
      <c r="N22" s="10">
        <f t="shared" si="32"/>
        <v>0</v>
      </c>
      <c r="O22" s="10">
        <f t="shared" si="32"/>
        <v>0</v>
      </c>
      <c r="P22" s="10">
        <f t="shared" si="32"/>
        <v>0</v>
      </c>
      <c r="Q22" s="10">
        <f t="shared" si="32"/>
        <v>0</v>
      </c>
      <c r="R22" s="10">
        <f>R21+R20+R13</f>
        <v>0</v>
      </c>
      <c r="S22" s="10">
        <f t="shared" ref="S22:Y22" si="33">S21+S20+S13</f>
        <v>0</v>
      </c>
      <c r="T22" s="10">
        <f t="shared" si="33"/>
        <v>0</v>
      </c>
      <c r="U22" s="10">
        <f t="shared" si="33"/>
        <v>0</v>
      </c>
      <c r="V22" s="10">
        <f t="shared" si="33"/>
        <v>0</v>
      </c>
      <c r="W22" s="10">
        <f t="shared" si="33"/>
        <v>2168.065333333333</v>
      </c>
      <c r="X22" s="10">
        <f t="shared" si="33"/>
        <v>2103.7752966018002</v>
      </c>
      <c r="Y22" s="10">
        <f t="shared" si="33"/>
        <v>-64.290036731533277</v>
      </c>
    </row>
    <row r="23" spans="1:25" ht="15.6" customHeight="1" x14ac:dyDescent="0.25">
      <c r="A23" s="4">
        <f t="shared" si="9"/>
        <v>19</v>
      </c>
      <c r="B23" s="11" t="s">
        <v>50</v>
      </c>
      <c r="C23" s="4">
        <v>2100</v>
      </c>
      <c r="D23" s="6">
        <v>3.2000000000000001E-2</v>
      </c>
      <c r="E23" s="7">
        <v>34.950000000000003</v>
      </c>
      <c r="F23" s="7">
        <v>41.169125999999999</v>
      </c>
      <c r="G23" s="7">
        <f t="shared" ref="G23:G37" si="34">F23-E23</f>
        <v>6.2191259999999957</v>
      </c>
      <c r="H23" s="7">
        <v>27.025000000000002</v>
      </c>
      <c r="I23" s="7">
        <v>25.726925000000001</v>
      </c>
      <c r="J23" s="7">
        <f t="shared" ref="J23:J37" si="35">I23-H23</f>
        <v>-1.2980750000000008</v>
      </c>
      <c r="K23" s="7">
        <f>2.62*E23</f>
        <v>91.569000000000017</v>
      </c>
      <c r="L23" s="7">
        <v>198.59986699999999</v>
      </c>
      <c r="M23" s="7">
        <f t="shared" ref="M23:M37" si="36">L23-K23</f>
        <v>107.03086699999997</v>
      </c>
      <c r="N23" s="7"/>
      <c r="O23" s="7"/>
      <c r="P23" s="7">
        <f t="shared" ref="P23:P37" si="37">O23-N23</f>
        <v>0</v>
      </c>
      <c r="Q23" s="7"/>
      <c r="R23" s="7"/>
      <c r="S23" s="7">
        <f t="shared" ref="S23:S37" si="38">R23-Q23</f>
        <v>0</v>
      </c>
      <c r="T23" s="7"/>
      <c r="U23" s="7"/>
      <c r="V23" s="7">
        <f t="shared" ref="V23:V37" si="39">U23-T23</f>
        <v>0</v>
      </c>
      <c r="W23" s="7">
        <f t="shared" ref="W23:X37" si="40">T23+Q23+N23+K23+H23</f>
        <v>118.59400000000002</v>
      </c>
      <c r="X23" s="7">
        <f t="shared" si="40"/>
        <v>224.32679199999998</v>
      </c>
      <c r="Y23" s="7">
        <f t="shared" ref="Y23:Y37" si="41">X23-W23</f>
        <v>105.73279199999996</v>
      </c>
    </row>
    <row r="24" spans="1:25" ht="15.6" customHeight="1" x14ac:dyDescent="0.25">
      <c r="A24" s="4">
        <f t="shared" si="9"/>
        <v>20</v>
      </c>
      <c r="B24" s="11" t="s">
        <v>51</v>
      </c>
      <c r="C24" s="4">
        <v>1000</v>
      </c>
      <c r="D24" s="6">
        <v>0.1076</v>
      </c>
      <c r="E24" s="7">
        <v>32.86</v>
      </c>
      <c r="F24" s="7">
        <v>69.847747999999996</v>
      </c>
      <c r="G24" s="7">
        <f t="shared" si="34"/>
        <v>36.987747999999996</v>
      </c>
      <c r="H24" s="7">
        <v>59.283333333333339</v>
      </c>
      <c r="I24" s="7">
        <v>61.390182000000003</v>
      </c>
      <c r="J24" s="7">
        <f t="shared" si="35"/>
        <v>2.1068486666666644</v>
      </c>
      <c r="K24" s="7">
        <f>3*E24</f>
        <v>98.58</v>
      </c>
      <c r="L24" s="7">
        <v>286.99039499999998</v>
      </c>
      <c r="M24" s="7">
        <f t="shared" si="36"/>
        <v>188.41039499999999</v>
      </c>
      <c r="N24" s="7"/>
      <c r="O24" s="7"/>
      <c r="P24" s="7">
        <f t="shared" si="37"/>
        <v>0</v>
      </c>
      <c r="Q24" s="7"/>
      <c r="R24" s="7"/>
      <c r="S24" s="7">
        <f t="shared" si="38"/>
        <v>0</v>
      </c>
      <c r="T24" s="7"/>
      <c r="U24" s="7"/>
      <c r="V24" s="7">
        <f t="shared" si="39"/>
        <v>0</v>
      </c>
      <c r="W24" s="7">
        <f t="shared" si="40"/>
        <v>157.86333333333334</v>
      </c>
      <c r="X24" s="7">
        <f t="shared" si="40"/>
        <v>348.38057699999996</v>
      </c>
      <c r="Y24" s="7">
        <f t="shared" si="41"/>
        <v>190.51724366666662</v>
      </c>
    </row>
    <row r="25" spans="1:25" ht="15.6" customHeight="1" x14ac:dyDescent="0.25">
      <c r="A25" s="4">
        <f t="shared" si="9"/>
        <v>21</v>
      </c>
      <c r="B25" s="11" t="s">
        <v>52</v>
      </c>
      <c r="C25" s="4">
        <v>1000</v>
      </c>
      <c r="D25" s="6">
        <v>4.9000000000000002E-2</v>
      </c>
      <c r="E25" s="7">
        <v>28.69</v>
      </c>
      <c r="F25" s="7">
        <v>16.20063</v>
      </c>
      <c r="G25" s="7">
        <f t="shared" si="34"/>
        <v>-12.489370000000001</v>
      </c>
      <c r="H25" s="7">
        <v>42.325000000000003</v>
      </c>
      <c r="I25" s="7">
        <v>25.594723999999999</v>
      </c>
      <c r="J25" s="7">
        <f t="shared" si="35"/>
        <v>-16.730276000000003</v>
      </c>
      <c r="K25" s="7">
        <f>3.01*E25</f>
        <v>86.356899999999996</v>
      </c>
      <c r="L25" s="7">
        <v>64.343947</v>
      </c>
      <c r="M25" s="7">
        <f t="shared" si="36"/>
        <v>-22.012952999999996</v>
      </c>
      <c r="N25" s="7"/>
      <c r="O25" s="7"/>
      <c r="P25" s="7">
        <f t="shared" si="37"/>
        <v>0</v>
      </c>
      <c r="Q25" s="7"/>
      <c r="R25" s="7"/>
      <c r="S25" s="7">
        <f t="shared" si="38"/>
        <v>0</v>
      </c>
      <c r="T25" s="7"/>
      <c r="U25" s="7"/>
      <c r="V25" s="7">
        <f t="shared" si="39"/>
        <v>0</v>
      </c>
      <c r="W25" s="7">
        <f t="shared" si="40"/>
        <v>128.68189999999998</v>
      </c>
      <c r="X25" s="7">
        <f t="shared" si="40"/>
        <v>89.938670999999999</v>
      </c>
      <c r="Y25" s="7">
        <f t="shared" si="41"/>
        <v>-38.743228999999985</v>
      </c>
    </row>
    <row r="26" spans="1:25" ht="15.6" customHeight="1" x14ac:dyDescent="0.25">
      <c r="A26" s="4">
        <f t="shared" si="9"/>
        <v>22</v>
      </c>
      <c r="B26" s="11" t="s">
        <v>53</v>
      </c>
      <c r="C26" s="4">
        <v>2000</v>
      </c>
      <c r="D26" s="6">
        <v>2.1000000000000001E-2</v>
      </c>
      <c r="E26" s="7">
        <v>24.52</v>
      </c>
      <c r="F26" s="7">
        <v>27.664563999999999</v>
      </c>
      <c r="G26" s="7">
        <f t="shared" si="34"/>
        <v>3.144563999999999</v>
      </c>
      <c r="H26" s="7">
        <v>17.066666666666666</v>
      </c>
      <c r="I26" s="7">
        <v>19.582270999999999</v>
      </c>
      <c r="J26" s="7">
        <f t="shared" si="35"/>
        <v>2.5156043333333322</v>
      </c>
      <c r="K26" s="7">
        <f>1.73*E26</f>
        <v>42.419599999999996</v>
      </c>
      <c r="L26" s="7">
        <v>52.452013000000001</v>
      </c>
      <c r="M26" s="7">
        <f t="shared" si="36"/>
        <v>10.032413000000005</v>
      </c>
      <c r="N26" s="7"/>
      <c r="O26" s="7"/>
      <c r="P26" s="7">
        <f t="shared" si="37"/>
        <v>0</v>
      </c>
      <c r="Q26" s="7"/>
      <c r="R26" s="7"/>
      <c r="S26" s="7">
        <f t="shared" si="38"/>
        <v>0</v>
      </c>
      <c r="T26" s="7"/>
      <c r="U26" s="7"/>
      <c r="V26" s="7">
        <f t="shared" si="39"/>
        <v>0</v>
      </c>
      <c r="W26" s="7">
        <f t="shared" si="40"/>
        <v>59.486266666666666</v>
      </c>
      <c r="X26" s="7">
        <f t="shared" si="40"/>
        <v>72.034284</v>
      </c>
      <c r="Y26" s="7">
        <f t="shared" si="41"/>
        <v>12.548017333333334</v>
      </c>
    </row>
    <row r="27" spans="1:25" ht="15.6" customHeight="1" x14ac:dyDescent="0.25">
      <c r="A27" s="4">
        <f t="shared" si="9"/>
        <v>23</v>
      </c>
      <c r="B27" s="11" t="s">
        <v>54</v>
      </c>
      <c r="C27" s="4">
        <v>500</v>
      </c>
      <c r="D27" s="6">
        <v>3.3700000000000001E-2</v>
      </c>
      <c r="E27" s="7">
        <v>9.2899999999999991</v>
      </c>
      <c r="F27" s="7">
        <v>4.119364</v>
      </c>
      <c r="G27" s="7">
        <f t="shared" si="34"/>
        <v>-5.1706359999999991</v>
      </c>
      <c r="H27" s="7">
        <v>7.8500000000000005</v>
      </c>
      <c r="I27" s="7">
        <v>4.3779180000000002</v>
      </c>
      <c r="J27" s="7">
        <f t="shared" si="35"/>
        <v>-3.4720820000000003</v>
      </c>
      <c r="K27" s="7">
        <f>2.58*E27</f>
        <v>23.9682</v>
      </c>
      <c r="L27" s="7">
        <v>14.982127999999999</v>
      </c>
      <c r="M27" s="7">
        <f t="shared" si="36"/>
        <v>-8.9860720000000001</v>
      </c>
      <c r="N27" s="7"/>
      <c r="O27" s="7"/>
      <c r="P27" s="7">
        <f t="shared" si="37"/>
        <v>0</v>
      </c>
      <c r="Q27" s="7"/>
      <c r="R27" s="7"/>
      <c r="S27" s="7">
        <f t="shared" si="38"/>
        <v>0</v>
      </c>
      <c r="T27" s="7"/>
      <c r="U27" s="7"/>
      <c r="V27" s="7">
        <f t="shared" si="39"/>
        <v>0</v>
      </c>
      <c r="W27" s="7">
        <f t="shared" si="40"/>
        <v>31.818200000000001</v>
      </c>
      <c r="X27" s="7">
        <f t="shared" si="40"/>
        <v>19.360046000000001</v>
      </c>
      <c r="Y27" s="7">
        <f t="shared" si="41"/>
        <v>-12.458154</v>
      </c>
    </row>
    <row r="28" spans="1:25" ht="15.6" customHeight="1" x14ac:dyDescent="0.25">
      <c r="A28" s="4">
        <f t="shared" si="9"/>
        <v>24</v>
      </c>
      <c r="B28" s="11" t="s">
        <v>55</v>
      </c>
      <c r="C28" s="4">
        <v>2400</v>
      </c>
      <c r="D28" s="6">
        <v>2.3800000000000002E-2</v>
      </c>
      <c r="E28" s="7">
        <v>0</v>
      </c>
      <c r="F28" s="7">
        <v>35.201912999999998</v>
      </c>
      <c r="G28" s="7">
        <f t="shared" si="34"/>
        <v>35.201912999999998</v>
      </c>
      <c r="H28" s="7">
        <v>0</v>
      </c>
      <c r="I28" s="7">
        <v>52.340204</v>
      </c>
      <c r="J28" s="7">
        <f t="shared" si="35"/>
        <v>52.340204</v>
      </c>
      <c r="K28" s="7">
        <v>0</v>
      </c>
      <c r="L28" s="7">
        <v>187.524506</v>
      </c>
      <c r="M28" s="7">
        <f t="shared" si="36"/>
        <v>187.524506</v>
      </c>
      <c r="N28" s="7"/>
      <c r="O28" s="7"/>
      <c r="P28" s="7">
        <f t="shared" si="37"/>
        <v>0</v>
      </c>
      <c r="Q28" s="7"/>
      <c r="R28" s="7"/>
      <c r="S28" s="7">
        <f t="shared" si="38"/>
        <v>0</v>
      </c>
      <c r="T28" s="7"/>
      <c r="U28" s="7"/>
      <c r="V28" s="7">
        <f t="shared" si="39"/>
        <v>0</v>
      </c>
      <c r="W28" s="7">
        <f t="shared" si="40"/>
        <v>0</v>
      </c>
      <c r="X28" s="7">
        <f t="shared" si="40"/>
        <v>239.86471</v>
      </c>
      <c r="Y28" s="7">
        <f t="shared" si="41"/>
        <v>239.86471</v>
      </c>
    </row>
    <row r="29" spans="1:25" ht="15.6" customHeight="1" x14ac:dyDescent="0.25">
      <c r="A29" s="4">
        <f t="shared" si="9"/>
        <v>25</v>
      </c>
      <c r="B29" s="11" t="s">
        <v>56</v>
      </c>
      <c r="C29" s="4"/>
      <c r="D29" s="6"/>
      <c r="E29" s="7">
        <v>0</v>
      </c>
      <c r="F29" s="7">
        <v>0</v>
      </c>
      <c r="G29" s="7">
        <f t="shared" si="34"/>
        <v>0</v>
      </c>
      <c r="H29" s="7">
        <v>0</v>
      </c>
      <c r="I29" s="7">
        <v>0</v>
      </c>
      <c r="J29" s="7">
        <f t="shared" si="35"/>
        <v>0</v>
      </c>
      <c r="K29" s="7">
        <v>0</v>
      </c>
      <c r="L29" s="7">
        <v>0</v>
      </c>
      <c r="M29" s="7">
        <f t="shared" si="36"/>
        <v>0</v>
      </c>
      <c r="N29" s="7"/>
      <c r="O29" s="7"/>
      <c r="P29" s="7">
        <f t="shared" si="37"/>
        <v>0</v>
      </c>
      <c r="Q29" s="7"/>
      <c r="R29" s="7"/>
      <c r="S29" s="7">
        <f t="shared" si="38"/>
        <v>0</v>
      </c>
      <c r="T29" s="7"/>
      <c r="U29" s="7"/>
      <c r="V29" s="7">
        <f t="shared" si="39"/>
        <v>0</v>
      </c>
      <c r="W29" s="7">
        <f t="shared" si="40"/>
        <v>0</v>
      </c>
      <c r="X29" s="7">
        <f t="shared" si="40"/>
        <v>0</v>
      </c>
      <c r="Y29" s="7">
        <f t="shared" si="41"/>
        <v>0</v>
      </c>
    </row>
    <row r="30" spans="1:25" ht="15.6" customHeight="1" x14ac:dyDescent="0.25">
      <c r="A30" s="4">
        <f t="shared" si="9"/>
        <v>26</v>
      </c>
      <c r="B30" s="11" t="s">
        <v>57</v>
      </c>
      <c r="C30" s="4">
        <v>1500</v>
      </c>
      <c r="D30" s="6">
        <v>1.34E-2</v>
      </c>
      <c r="E30" s="7">
        <v>0</v>
      </c>
      <c r="F30" s="7">
        <v>12.359294999999999</v>
      </c>
      <c r="G30" s="7">
        <f t="shared" si="34"/>
        <v>12.359294999999999</v>
      </c>
      <c r="H30" s="7">
        <v>0</v>
      </c>
      <c r="I30" s="7">
        <v>21.714807</v>
      </c>
      <c r="J30" s="7">
        <f t="shared" si="35"/>
        <v>21.714807</v>
      </c>
      <c r="K30" s="7">
        <v>0</v>
      </c>
      <c r="L30" s="7">
        <v>49.266804999999998</v>
      </c>
      <c r="M30" s="7">
        <f t="shared" si="36"/>
        <v>49.266804999999998</v>
      </c>
      <c r="N30" s="7"/>
      <c r="O30" s="7"/>
      <c r="P30" s="7">
        <f t="shared" si="37"/>
        <v>0</v>
      </c>
      <c r="Q30" s="7"/>
      <c r="R30" s="7"/>
      <c r="S30" s="7">
        <f t="shared" si="38"/>
        <v>0</v>
      </c>
      <c r="T30" s="7"/>
      <c r="U30" s="7"/>
      <c r="V30" s="7">
        <f t="shared" si="39"/>
        <v>0</v>
      </c>
      <c r="W30" s="7">
        <f t="shared" si="40"/>
        <v>0</v>
      </c>
      <c r="X30" s="7">
        <f t="shared" si="40"/>
        <v>70.981611999999998</v>
      </c>
      <c r="Y30" s="7">
        <f t="shared" si="41"/>
        <v>70.981611999999998</v>
      </c>
    </row>
    <row r="31" spans="1:25" ht="15.6" customHeight="1" x14ac:dyDescent="0.25">
      <c r="A31" s="4">
        <f t="shared" si="9"/>
        <v>27</v>
      </c>
      <c r="B31" s="11" t="s">
        <v>58</v>
      </c>
      <c r="C31" s="4">
        <v>630</v>
      </c>
      <c r="D31" s="6">
        <v>1.7299999999999999E-2</v>
      </c>
      <c r="E31" s="7">
        <v>3.33</v>
      </c>
      <c r="F31" s="7">
        <v>6.6238159999999997</v>
      </c>
      <c r="G31" s="7">
        <f t="shared" si="34"/>
        <v>3.2938159999999996</v>
      </c>
      <c r="H31" s="7">
        <v>4.3250000000000002</v>
      </c>
      <c r="I31" s="7">
        <v>4.1714469999999997</v>
      </c>
      <c r="J31" s="7">
        <f t="shared" si="35"/>
        <v>-0.15355300000000049</v>
      </c>
      <c r="K31" s="7">
        <f>2.62*E31</f>
        <v>8.7246000000000006</v>
      </c>
      <c r="L31" s="7">
        <v>18.488036999999998</v>
      </c>
      <c r="M31" s="7">
        <f t="shared" si="36"/>
        <v>9.7634369999999979</v>
      </c>
      <c r="N31" s="7"/>
      <c r="O31" s="7"/>
      <c r="P31" s="7">
        <f t="shared" si="37"/>
        <v>0</v>
      </c>
      <c r="Q31" s="7"/>
      <c r="R31" s="7"/>
      <c r="S31" s="7">
        <f t="shared" si="38"/>
        <v>0</v>
      </c>
      <c r="T31" s="7"/>
      <c r="U31" s="7"/>
      <c r="V31" s="7">
        <f t="shared" si="39"/>
        <v>0</v>
      </c>
      <c r="W31" s="7">
        <f t="shared" si="40"/>
        <v>13.049600000000002</v>
      </c>
      <c r="X31" s="7">
        <f t="shared" si="40"/>
        <v>22.659483999999999</v>
      </c>
      <c r="Y31" s="7">
        <f t="shared" si="41"/>
        <v>9.6098839999999974</v>
      </c>
    </row>
    <row r="32" spans="1:25" ht="15.6" customHeight="1" x14ac:dyDescent="0.25">
      <c r="A32" s="4">
        <f t="shared" si="9"/>
        <v>28</v>
      </c>
      <c r="B32" s="11" t="s">
        <v>59</v>
      </c>
      <c r="C32" s="4">
        <v>840</v>
      </c>
      <c r="D32" s="6">
        <v>2.3800000000000002E-2</v>
      </c>
      <c r="E32" s="7">
        <v>5.78</v>
      </c>
      <c r="F32" s="7">
        <v>9.9518780000000007</v>
      </c>
      <c r="G32" s="7">
        <f t="shared" si="34"/>
        <v>4.1718780000000004</v>
      </c>
      <c r="H32" s="7">
        <v>8.2083333333333321</v>
      </c>
      <c r="I32" s="7">
        <v>7.0992470000000001</v>
      </c>
      <c r="J32" s="7">
        <f t="shared" si="35"/>
        <v>-1.1090863333333321</v>
      </c>
      <c r="K32" s="7">
        <f>2.64*E32</f>
        <v>15.259200000000002</v>
      </c>
      <c r="L32" s="7">
        <v>27.949324000000001</v>
      </c>
      <c r="M32" s="7">
        <f t="shared" si="36"/>
        <v>12.690123999999999</v>
      </c>
      <c r="N32" s="7"/>
      <c r="O32" s="7"/>
      <c r="P32" s="7">
        <f t="shared" si="37"/>
        <v>0</v>
      </c>
      <c r="Q32" s="7"/>
      <c r="R32" s="7"/>
      <c r="S32" s="7">
        <f t="shared" si="38"/>
        <v>0</v>
      </c>
      <c r="T32" s="7"/>
      <c r="U32" s="7"/>
      <c r="V32" s="7">
        <f t="shared" si="39"/>
        <v>0</v>
      </c>
      <c r="W32" s="7">
        <f t="shared" si="40"/>
        <v>23.467533333333336</v>
      </c>
      <c r="X32" s="7">
        <f t="shared" si="40"/>
        <v>35.048571000000003</v>
      </c>
      <c r="Y32" s="7">
        <f t="shared" si="41"/>
        <v>11.581037666666667</v>
      </c>
    </row>
    <row r="33" spans="1:25" ht="15.6" customHeight="1" x14ac:dyDescent="0.25">
      <c r="A33" s="4">
        <f t="shared" si="9"/>
        <v>29</v>
      </c>
      <c r="B33" s="11" t="s">
        <v>60</v>
      </c>
      <c r="C33" s="4">
        <v>440</v>
      </c>
      <c r="D33" s="6">
        <v>9.5999999999999992E-3</v>
      </c>
      <c r="E33" s="7">
        <v>0.9</v>
      </c>
      <c r="F33" s="7">
        <v>0.95224049100000008</v>
      </c>
      <c r="G33" s="7">
        <f t="shared" si="34"/>
        <v>5.2240491000000056E-2</v>
      </c>
      <c r="H33" s="7">
        <v>0.5083333333333333</v>
      </c>
      <c r="I33" s="7">
        <v>0</v>
      </c>
      <c r="J33" s="7">
        <f t="shared" si="35"/>
        <v>-0.5083333333333333</v>
      </c>
      <c r="K33" s="7">
        <f>2.72*E33</f>
        <v>2.4480000000000004</v>
      </c>
      <c r="L33" s="7">
        <v>2.645308</v>
      </c>
      <c r="M33" s="7">
        <f t="shared" si="36"/>
        <v>0.19730799999999959</v>
      </c>
      <c r="N33" s="7"/>
      <c r="O33" s="7"/>
      <c r="P33" s="7">
        <f t="shared" si="37"/>
        <v>0</v>
      </c>
      <c r="Q33" s="7"/>
      <c r="R33" s="7"/>
      <c r="S33" s="7">
        <f t="shared" si="38"/>
        <v>0</v>
      </c>
      <c r="T33" s="7"/>
      <c r="U33" s="7"/>
      <c r="V33" s="7">
        <f t="shared" si="39"/>
        <v>0</v>
      </c>
      <c r="W33" s="7">
        <f t="shared" si="40"/>
        <v>2.9563333333333337</v>
      </c>
      <c r="X33" s="7">
        <f t="shared" si="40"/>
        <v>2.645308</v>
      </c>
      <c r="Y33" s="7">
        <f t="shared" si="41"/>
        <v>-0.31102533333333371</v>
      </c>
    </row>
    <row r="34" spans="1:25" ht="15.6" customHeight="1" x14ac:dyDescent="0.25">
      <c r="A34" s="4">
        <f t="shared" si="9"/>
        <v>30</v>
      </c>
      <c r="B34" s="11" t="s">
        <v>61</v>
      </c>
      <c r="C34" s="31">
        <v>880</v>
      </c>
      <c r="D34" s="32">
        <v>3.0300000000000001E-2</v>
      </c>
      <c r="E34" s="33">
        <v>15.86</v>
      </c>
      <c r="F34" s="33">
        <v>17.147054959199998</v>
      </c>
      <c r="G34" s="30">
        <f t="shared" si="34"/>
        <v>1.2870549591999989</v>
      </c>
      <c r="H34" s="30">
        <v>0.67500000000000004</v>
      </c>
      <c r="I34" s="30">
        <v>0</v>
      </c>
      <c r="J34" s="30">
        <f t="shared" si="35"/>
        <v>-0.67500000000000004</v>
      </c>
      <c r="K34" s="30">
        <f>3.67*E34</f>
        <v>58.206199999999995</v>
      </c>
      <c r="L34" s="30">
        <v>68.452702662000007</v>
      </c>
      <c r="M34" s="30">
        <f t="shared" si="36"/>
        <v>10.246502662000012</v>
      </c>
      <c r="N34" s="30"/>
      <c r="O34" s="30"/>
      <c r="P34" s="30">
        <f t="shared" si="37"/>
        <v>0</v>
      </c>
      <c r="Q34" s="30"/>
      <c r="R34" s="30"/>
      <c r="S34" s="30">
        <f t="shared" si="38"/>
        <v>0</v>
      </c>
      <c r="T34" s="30"/>
      <c r="U34" s="30"/>
      <c r="V34" s="30">
        <f t="shared" si="39"/>
        <v>0</v>
      </c>
      <c r="W34" s="30">
        <f t="shared" si="40"/>
        <v>58.881199999999993</v>
      </c>
      <c r="X34" s="30">
        <f t="shared" si="40"/>
        <v>68.452702662000007</v>
      </c>
      <c r="Y34" s="30">
        <f t="shared" si="41"/>
        <v>9.5715026620000145</v>
      </c>
    </row>
    <row r="35" spans="1:25" ht="15.6" customHeight="1" x14ac:dyDescent="0.25">
      <c r="A35" s="4">
        <f t="shared" si="9"/>
        <v>31</v>
      </c>
      <c r="B35" s="11" t="s">
        <v>62</v>
      </c>
      <c r="C35" s="31"/>
      <c r="D35" s="32"/>
      <c r="E35" s="33"/>
      <c r="F35" s="33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f t="shared" si="40"/>
        <v>0</v>
      </c>
      <c r="X35" s="30">
        <f t="shared" si="40"/>
        <v>0</v>
      </c>
      <c r="Y35" s="30"/>
    </row>
    <row r="36" spans="1:25" ht="25.5" x14ac:dyDescent="0.25">
      <c r="A36" s="4">
        <f t="shared" si="9"/>
        <v>32</v>
      </c>
      <c r="B36" s="11" t="s">
        <v>99</v>
      </c>
      <c r="C36" s="4">
        <v>1000</v>
      </c>
      <c r="D36" s="6">
        <v>2.8299999999999999E-2</v>
      </c>
      <c r="E36" s="7">
        <v>0</v>
      </c>
      <c r="F36" s="7">
        <v>17.736477000000001</v>
      </c>
      <c r="G36" s="7">
        <f t="shared" si="34"/>
        <v>17.736477000000001</v>
      </c>
      <c r="H36" s="7">
        <v>0</v>
      </c>
      <c r="I36" s="7">
        <v>26.023882</v>
      </c>
      <c r="J36" s="7">
        <f t="shared" si="35"/>
        <v>26.023882</v>
      </c>
      <c r="K36" s="7">
        <v>0</v>
      </c>
      <c r="L36" s="7">
        <v>71.708578000000003</v>
      </c>
      <c r="M36" s="7">
        <f t="shared" si="36"/>
        <v>71.708578000000003</v>
      </c>
      <c r="N36" s="7"/>
      <c r="O36" s="7"/>
      <c r="P36" s="7">
        <f t="shared" si="37"/>
        <v>0</v>
      </c>
      <c r="Q36" s="7"/>
      <c r="R36" s="7"/>
      <c r="S36" s="7">
        <f t="shared" si="38"/>
        <v>0</v>
      </c>
      <c r="T36" s="7"/>
      <c r="U36" s="7"/>
      <c r="V36" s="7">
        <f t="shared" si="39"/>
        <v>0</v>
      </c>
      <c r="W36" s="7">
        <f t="shared" si="40"/>
        <v>0</v>
      </c>
      <c r="X36" s="7">
        <f t="shared" si="40"/>
        <v>97.732460000000003</v>
      </c>
      <c r="Y36" s="7">
        <f t="shared" si="41"/>
        <v>97.732460000000003</v>
      </c>
    </row>
    <row r="37" spans="1:25" ht="15.95" customHeight="1" x14ac:dyDescent="0.25">
      <c r="A37" s="4">
        <f t="shared" si="9"/>
        <v>33</v>
      </c>
      <c r="B37" s="11" t="s">
        <v>64</v>
      </c>
      <c r="C37" s="4">
        <v>1000</v>
      </c>
      <c r="D37" s="6">
        <v>1.23E-2</v>
      </c>
      <c r="E37" s="7">
        <v>0</v>
      </c>
      <c r="F37" s="7">
        <v>6.8852580000000003</v>
      </c>
      <c r="G37" s="7">
        <f t="shared" si="34"/>
        <v>6.8852580000000003</v>
      </c>
      <c r="H37" s="7">
        <v>0</v>
      </c>
      <c r="I37" s="7">
        <v>12.36144</v>
      </c>
      <c r="J37" s="7">
        <f t="shared" si="35"/>
        <v>12.36144</v>
      </c>
      <c r="K37" s="7">
        <v>0</v>
      </c>
      <c r="L37" s="7">
        <v>15.247332</v>
      </c>
      <c r="M37" s="7">
        <f t="shared" si="36"/>
        <v>15.247332</v>
      </c>
      <c r="N37" s="7"/>
      <c r="O37" s="7"/>
      <c r="P37" s="7">
        <f t="shared" si="37"/>
        <v>0</v>
      </c>
      <c r="Q37" s="7"/>
      <c r="R37" s="7"/>
      <c r="S37" s="7">
        <f t="shared" si="38"/>
        <v>0</v>
      </c>
      <c r="T37" s="7"/>
      <c r="U37" s="7"/>
      <c r="V37" s="7">
        <f t="shared" si="39"/>
        <v>0</v>
      </c>
      <c r="W37" s="7">
        <f t="shared" si="40"/>
        <v>0</v>
      </c>
      <c r="X37" s="7">
        <f t="shared" si="40"/>
        <v>27.608772000000002</v>
      </c>
      <c r="Y37" s="7">
        <f t="shared" si="41"/>
        <v>27.608772000000002</v>
      </c>
    </row>
    <row r="38" spans="1:25" ht="15.95" customHeight="1" x14ac:dyDescent="0.25">
      <c r="A38" s="4">
        <f t="shared" si="9"/>
        <v>34</v>
      </c>
      <c r="B38" s="8" t="s">
        <v>65</v>
      </c>
      <c r="C38" s="3">
        <f>SUM(C23:C37)</f>
        <v>15290</v>
      </c>
      <c r="D38" s="9"/>
      <c r="E38" s="10">
        <f t="shared" ref="E38:U38" si="42">SUM(E23:E37)</f>
        <v>156.18</v>
      </c>
      <c r="F38" s="10">
        <f t="shared" si="42"/>
        <v>265.85936445020002</v>
      </c>
      <c r="G38" s="10">
        <f t="shared" si="42"/>
        <v>109.67936445020001</v>
      </c>
      <c r="H38" s="10">
        <f t="shared" si="42"/>
        <v>167.26666666666665</v>
      </c>
      <c r="I38" s="10">
        <f t="shared" si="42"/>
        <v>260.38304700000003</v>
      </c>
      <c r="J38" s="10">
        <f t="shared" si="42"/>
        <v>93.116380333333339</v>
      </c>
      <c r="K38" s="10">
        <f t="shared" si="42"/>
        <v>427.5317</v>
      </c>
      <c r="L38" s="10">
        <f t="shared" si="42"/>
        <v>1058.6509426619998</v>
      </c>
      <c r="M38" s="10">
        <f t="shared" si="42"/>
        <v>631.11924266199992</v>
      </c>
      <c r="N38" s="10">
        <f t="shared" si="42"/>
        <v>0</v>
      </c>
      <c r="O38" s="10">
        <f t="shared" si="42"/>
        <v>0</v>
      </c>
      <c r="P38" s="10">
        <f t="shared" si="42"/>
        <v>0</v>
      </c>
      <c r="Q38" s="10">
        <f t="shared" si="42"/>
        <v>0</v>
      </c>
      <c r="R38" s="10">
        <f t="shared" si="42"/>
        <v>0</v>
      </c>
      <c r="S38" s="10">
        <f t="shared" si="42"/>
        <v>0</v>
      </c>
      <c r="T38" s="10">
        <f t="shared" si="42"/>
        <v>0</v>
      </c>
      <c r="U38" s="10">
        <f t="shared" si="42"/>
        <v>0</v>
      </c>
      <c r="V38" s="10">
        <f>SUM(V23:V37)</f>
        <v>0</v>
      </c>
      <c r="W38" s="10">
        <f t="shared" ref="W38:Y38" si="43">SUM(W23:W37)</f>
        <v>594.79836666666665</v>
      </c>
      <c r="X38" s="10">
        <f t="shared" si="43"/>
        <v>1319.0339896620003</v>
      </c>
      <c r="Y38" s="10">
        <f t="shared" si="43"/>
        <v>724.23562299533342</v>
      </c>
    </row>
    <row r="39" spans="1:25" ht="15.95" customHeight="1" x14ac:dyDescent="0.25">
      <c r="A39" s="4">
        <f t="shared" si="9"/>
        <v>35</v>
      </c>
      <c r="B39" s="11" t="s">
        <v>66</v>
      </c>
      <c r="C39" s="4"/>
      <c r="D39" s="6"/>
      <c r="E39" s="7">
        <v>6.19</v>
      </c>
      <c r="F39" s="7">
        <v>4.8051630000000003</v>
      </c>
      <c r="G39" s="7">
        <f t="shared" ref="G39:G41" si="44">F39-E39</f>
        <v>-1.3848370000000001</v>
      </c>
      <c r="H39" s="7">
        <v>9.9666666666666668</v>
      </c>
      <c r="I39" s="7">
        <v>4.3641220000000001</v>
      </c>
      <c r="J39" s="7">
        <f t="shared" ref="J39:J41" si="45">I39-H39</f>
        <v>-5.6025446666666667</v>
      </c>
      <c r="K39" s="7">
        <f>2.88*E39</f>
        <v>17.827200000000001</v>
      </c>
      <c r="L39" s="7">
        <v>19.153181</v>
      </c>
      <c r="M39" s="7">
        <f t="shared" ref="M39:M41" si="46">L39-K39</f>
        <v>1.3259809999999987</v>
      </c>
      <c r="N39" s="7"/>
      <c r="O39" s="7"/>
      <c r="P39" s="7">
        <f t="shared" ref="P39:P41" si="47">O39-N39</f>
        <v>0</v>
      </c>
      <c r="Q39" s="7"/>
      <c r="R39" s="7"/>
      <c r="S39" s="7">
        <f t="shared" ref="S39:S41" si="48">R39-Q39</f>
        <v>0</v>
      </c>
      <c r="T39" s="7"/>
      <c r="U39" s="7"/>
      <c r="V39" s="7">
        <f t="shared" ref="V39:V41" si="49">U39-T39</f>
        <v>0</v>
      </c>
      <c r="W39" s="7">
        <f t="shared" ref="W39:X41" si="50">T39+Q39+N39+K39+H39</f>
        <v>27.793866666666666</v>
      </c>
      <c r="X39" s="7">
        <f t="shared" si="50"/>
        <v>23.517302999999998</v>
      </c>
      <c r="Y39" s="7">
        <f t="shared" ref="Y39:Y41" si="51">X39-W39</f>
        <v>-4.276563666666668</v>
      </c>
    </row>
    <row r="40" spans="1:25" ht="15.95" customHeight="1" x14ac:dyDescent="0.25">
      <c r="A40" s="4">
        <f t="shared" si="9"/>
        <v>36</v>
      </c>
      <c r="B40" s="11" t="s">
        <v>67</v>
      </c>
      <c r="C40" s="4">
        <v>309.66000000000003</v>
      </c>
      <c r="D40" s="6">
        <v>0.29780000000000001</v>
      </c>
      <c r="E40" s="7">
        <v>12.54</v>
      </c>
      <c r="F40" s="7">
        <v>11.26051</v>
      </c>
      <c r="G40" s="7">
        <f t="shared" si="44"/>
        <v>-1.2794899999999991</v>
      </c>
      <c r="H40" s="7">
        <v>0</v>
      </c>
      <c r="I40" s="7">
        <v>0</v>
      </c>
      <c r="J40" s="7">
        <f t="shared" si="45"/>
        <v>0</v>
      </c>
      <c r="K40" s="7">
        <f>5.65*E40</f>
        <v>70.850999999999999</v>
      </c>
      <c r="L40" s="7">
        <v>75.330038999999999</v>
      </c>
      <c r="M40" s="7">
        <f t="shared" si="46"/>
        <v>4.4790390000000002</v>
      </c>
      <c r="N40" s="7"/>
      <c r="O40" s="7"/>
      <c r="P40" s="7">
        <f t="shared" si="47"/>
        <v>0</v>
      </c>
      <c r="Q40" s="7"/>
      <c r="R40" s="7"/>
      <c r="S40" s="7">
        <f t="shared" si="48"/>
        <v>0</v>
      </c>
      <c r="T40" s="7"/>
      <c r="U40" s="7"/>
      <c r="V40" s="7">
        <f t="shared" si="49"/>
        <v>0</v>
      </c>
      <c r="W40" s="7">
        <f t="shared" si="50"/>
        <v>70.850999999999999</v>
      </c>
      <c r="X40" s="7">
        <f t="shared" si="50"/>
        <v>75.330038999999999</v>
      </c>
      <c r="Y40" s="7">
        <f t="shared" si="51"/>
        <v>4.4790390000000002</v>
      </c>
    </row>
    <row r="41" spans="1:25" ht="15.95" customHeight="1" x14ac:dyDescent="0.25">
      <c r="A41" s="4">
        <f t="shared" si="9"/>
        <v>37</v>
      </c>
      <c r="B41" s="11" t="s">
        <v>68</v>
      </c>
      <c r="C41" s="4">
        <v>1466.43</v>
      </c>
      <c r="D41" s="6">
        <v>1.9099999999999999E-2</v>
      </c>
      <c r="E41" s="7">
        <v>3.26</v>
      </c>
      <c r="F41" s="7">
        <v>3.2336636026962728</v>
      </c>
      <c r="G41" s="7">
        <f t="shared" si="44"/>
        <v>-2.6336397303726944E-2</v>
      </c>
      <c r="H41" s="7">
        <v>0</v>
      </c>
      <c r="I41" s="7">
        <v>0</v>
      </c>
      <c r="J41" s="7">
        <f t="shared" si="45"/>
        <v>0</v>
      </c>
      <c r="K41" s="7">
        <f>4.5*E41</f>
        <v>14.669999999999998</v>
      </c>
      <c r="L41" s="7">
        <v>23.253035239492469</v>
      </c>
      <c r="M41" s="7">
        <f t="shared" si="46"/>
        <v>8.5830352394924709</v>
      </c>
      <c r="N41" s="7"/>
      <c r="O41" s="7"/>
      <c r="P41" s="7">
        <f t="shared" si="47"/>
        <v>0</v>
      </c>
      <c r="Q41" s="7"/>
      <c r="R41" s="7"/>
      <c r="S41" s="7">
        <f t="shared" si="48"/>
        <v>0</v>
      </c>
      <c r="T41" s="7"/>
      <c r="U41" s="7"/>
      <c r="V41" s="7">
        <f t="shared" si="49"/>
        <v>0</v>
      </c>
      <c r="W41" s="7">
        <f t="shared" si="50"/>
        <v>14.669999999999998</v>
      </c>
      <c r="X41" s="7">
        <f t="shared" si="50"/>
        <v>23.253035239492469</v>
      </c>
      <c r="Y41" s="7">
        <f t="shared" si="51"/>
        <v>8.5830352394924709</v>
      </c>
    </row>
    <row r="42" spans="1:25" ht="15.95" customHeight="1" x14ac:dyDescent="0.25">
      <c r="A42" s="4">
        <f t="shared" si="9"/>
        <v>38</v>
      </c>
      <c r="B42" s="12" t="s">
        <v>69</v>
      </c>
      <c r="C42" s="3">
        <f>SUM(C40:C41)</f>
        <v>1776.0900000000001</v>
      </c>
      <c r="D42" s="9"/>
      <c r="E42" s="10">
        <f t="shared" ref="E42:Y42" si="52">SUM(E40:E41)</f>
        <v>15.799999999999999</v>
      </c>
      <c r="F42" s="10">
        <f t="shared" si="52"/>
        <v>14.494173602696273</v>
      </c>
      <c r="G42" s="10">
        <f t="shared" si="52"/>
        <v>-1.3058263973037261</v>
      </c>
      <c r="H42" s="10">
        <f t="shared" si="52"/>
        <v>0</v>
      </c>
      <c r="I42" s="10">
        <f t="shared" si="52"/>
        <v>0</v>
      </c>
      <c r="J42" s="10">
        <f t="shared" si="52"/>
        <v>0</v>
      </c>
      <c r="K42" s="10">
        <f t="shared" si="52"/>
        <v>85.521000000000001</v>
      </c>
      <c r="L42" s="10">
        <f t="shared" si="52"/>
        <v>98.583074239492475</v>
      </c>
      <c r="M42" s="10">
        <f t="shared" si="52"/>
        <v>13.062074239492471</v>
      </c>
      <c r="N42" s="10">
        <f t="shared" si="52"/>
        <v>0</v>
      </c>
      <c r="O42" s="10">
        <f t="shared" si="52"/>
        <v>0</v>
      </c>
      <c r="P42" s="10">
        <f t="shared" si="52"/>
        <v>0</v>
      </c>
      <c r="Q42" s="10">
        <f t="shared" si="52"/>
        <v>0</v>
      </c>
      <c r="R42" s="10">
        <f t="shared" si="52"/>
        <v>0</v>
      </c>
      <c r="S42" s="10">
        <f t="shared" si="52"/>
        <v>0</v>
      </c>
      <c r="T42" s="10">
        <f t="shared" si="52"/>
        <v>0</v>
      </c>
      <c r="U42" s="10">
        <f t="shared" si="52"/>
        <v>0</v>
      </c>
      <c r="V42" s="10">
        <f t="shared" si="52"/>
        <v>0</v>
      </c>
      <c r="W42" s="10">
        <f t="shared" si="52"/>
        <v>85.521000000000001</v>
      </c>
      <c r="X42" s="10">
        <f t="shared" si="52"/>
        <v>98.583074239492475</v>
      </c>
      <c r="Y42" s="10">
        <f t="shared" si="52"/>
        <v>13.062074239492471</v>
      </c>
    </row>
    <row r="43" spans="1:25" ht="15.95" customHeight="1" x14ac:dyDescent="0.25">
      <c r="A43" s="4">
        <f t="shared" si="9"/>
        <v>39</v>
      </c>
      <c r="B43" s="11" t="s">
        <v>70</v>
      </c>
      <c r="C43" s="4">
        <v>216</v>
      </c>
      <c r="D43" s="6">
        <v>0.2334</v>
      </c>
      <c r="E43" s="7">
        <v>10.41</v>
      </c>
      <c r="F43" s="7">
        <v>9.5782414253999999</v>
      </c>
      <c r="G43" s="7">
        <f t="shared" ref="G43:G46" si="53">F43-E43</f>
        <v>-0.83175857460000024</v>
      </c>
      <c r="H43" s="7">
        <v>4.8666666666666663</v>
      </c>
      <c r="I43" s="7">
        <v>4.4544602394000004</v>
      </c>
      <c r="J43" s="7">
        <f t="shared" ref="J43:J46" si="54">I43-H43</f>
        <v>-0.4122064272666659</v>
      </c>
      <c r="K43" s="7">
        <f>2.48*E43</f>
        <v>25.816800000000001</v>
      </c>
      <c r="L43" s="7">
        <v>53.875779000000001</v>
      </c>
      <c r="M43" s="7">
        <f t="shared" ref="M43:M46" si="55">L43-K43</f>
        <v>28.058979000000001</v>
      </c>
      <c r="N43" s="7"/>
      <c r="O43" s="7"/>
      <c r="P43" s="7">
        <f t="shared" ref="P43:P46" si="56">O43-N43</f>
        <v>0</v>
      </c>
      <c r="Q43" s="7"/>
      <c r="R43" s="7"/>
      <c r="S43" s="7">
        <f t="shared" ref="S43:S46" si="57">R43-Q43</f>
        <v>0</v>
      </c>
      <c r="T43" s="7"/>
      <c r="U43" s="7"/>
      <c r="V43" s="7">
        <f t="shared" ref="V43:V46" si="58">U43-T43</f>
        <v>0</v>
      </c>
      <c r="W43" s="7">
        <f t="shared" ref="W43:X46" si="59">T43+Q43+N43+K43+H43</f>
        <v>30.683466666666668</v>
      </c>
      <c r="X43" s="7">
        <f t="shared" si="59"/>
        <v>58.330239239400001</v>
      </c>
      <c r="Y43" s="7">
        <f t="shared" ref="Y43:Y46" si="60">X43-W43</f>
        <v>27.646772572733333</v>
      </c>
    </row>
    <row r="44" spans="1:25" ht="15.95" customHeight="1" x14ac:dyDescent="0.25">
      <c r="A44" s="4">
        <f t="shared" si="9"/>
        <v>40</v>
      </c>
      <c r="B44" s="11" t="s">
        <v>71</v>
      </c>
      <c r="C44" s="4">
        <v>1240</v>
      </c>
      <c r="D44" s="6">
        <v>4.3400000000000001E-2</v>
      </c>
      <c r="E44" s="7">
        <v>32.64</v>
      </c>
      <c r="F44" s="7">
        <v>23.805693999999999</v>
      </c>
      <c r="G44" s="7">
        <f t="shared" si="53"/>
        <v>-8.8343060000000015</v>
      </c>
      <c r="H44" s="7">
        <v>52.583333333333336</v>
      </c>
      <c r="I44" s="7">
        <v>46.976118</v>
      </c>
      <c r="J44" s="7">
        <f t="shared" si="54"/>
        <v>-5.6072153333333361</v>
      </c>
      <c r="K44" s="7">
        <f>2.25*E44</f>
        <v>73.44</v>
      </c>
      <c r="L44" s="7">
        <v>53.705644999999997</v>
      </c>
      <c r="M44" s="7">
        <f t="shared" si="55"/>
        <v>-19.734355000000001</v>
      </c>
      <c r="N44" s="7"/>
      <c r="O44" s="7"/>
      <c r="P44" s="7">
        <f t="shared" si="56"/>
        <v>0</v>
      </c>
      <c r="Q44" s="7"/>
      <c r="R44" s="7"/>
      <c r="S44" s="7">
        <f t="shared" si="57"/>
        <v>0</v>
      </c>
      <c r="T44" s="7"/>
      <c r="U44" s="7"/>
      <c r="V44" s="7">
        <f t="shared" si="58"/>
        <v>0</v>
      </c>
      <c r="W44" s="7">
        <f t="shared" si="59"/>
        <v>126.02333333333334</v>
      </c>
      <c r="X44" s="7">
        <f t="shared" si="59"/>
        <v>100.68176299999999</v>
      </c>
      <c r="Y44" s="7">
        <f t="shared" si="60"/>
        <v>-25.341570333333351</v>
      </c>
    </row>
    <row r="45" spans="1:25" ht="15.95" customHeight="1" x14ac:dyDescent="0.25">
      <c r="A45" s="4">
        <f t="shared" si="9"/>
        <v>41</v>
      </c>
      <c r="B45" s="11" t="s">
        <v>72</v>
      </c>
      <c r="C45" s="4">
        <v>1600</v>
      </c>
      <c r="D45" s="6">
        <v>0.21010000000000001</v>
      </c>
      <c r="E45" s="7">
        <v>233.03</v>
      </c>
      <c r="F45" s="7">
        <v>61.353858000000002</v>
      </c>
      <c r="G45" s="7">
        <f t="shared" si="53"/>
        <v>-171.676142</v>
      </c>
      <c r="H45" s="7">
        <v>346.44166666666672</v>
      </c>
      <c r="I45" s="7">
        <v>104.58456170159999</v>
      </c>
      <c r="J45" s="7">
        <f t="shared" si="54"/>
        <v>-241.85710496506672</v>
      </c>
      <c r="K45" s="7">
        <f>3.14*E45</f>
        <v>731.71420000000001</v>
      </c>
      <c r="L45" s="7">
        <v>192.65111411999999</v>
      </c>
      <c r="M45" s="7">
        <f t="shared" si="55"/>
        <v>-539.06308588000002</v>
      </c>
      <c r="N45" s="7"/>
      <c r="O45" s="7"/>
      <c r="P45" s="7">
        <f t="shared" si="56"/>
        <v>0</v>
      </c>
      <c r="Q45" s="7"/>
      <c r="R45" s="7"/>
      <c r="S45" s="7">
        <f t="shared" si="57"/>
        <v>0</v>
      </c>
      <c r="T45" s="7"/>
      <c r="U45" s="7"/>
      <c r="V45" s="7">
        <f t="shared" si="58"/>
        <v>0</v>
      </c>
      <c r="W45" s="7">
        <f t="shared" si="59"/>
        <v>1078.1558666666667</v>
      </c>
      <c r="X45" s="7">
        <f t="shared" si="59"/>
        <v>297.23567582160001</v>
      </c>
      <c r="Y45" s="7">
        <f t="shared" si="60"/>
        <v>-780.92019084506671</v>
      </c>
    </row>
    <row r="46" spans="1:25" ht="15.95" customHeight="1" x14ac:dyDescent="0.25">
      <c r="A46" s="4">
        <f t="shared" si="9"/>
        <v>42</v>
      </c>
      <c r="B46" s="11" t="s">
        <v>89</v>
      </c>
      <c r="C46" s="4">
        <v>1040</v>
      </c>
      <c r="D46" s="6">
        <v>0.2334</v>
      </c>
      <c r="E46" s="7">
        <v>149.376</v>
      </c>
      <c r="F46" s="7">
        <v>78.516926999999995</v>
      </c>
      <c r="G46" s="7">
        <f t="shared" si="53"/>
        <v>-70.859073000000009</v>
      </c>
      <c r="H46" s="7">
        <v>149.29166666666669</v>
      </c>
      <c r="I46" s="7">
        <v>83.227942999999996</v>
      </c>
      <c r="J46" s="7">
        <f t="shared" si="54"/>
        <v>-66.063723666666689</v>
      </c>
      <c r="K46" s="7">
        <f>2.76*E46</f>
        <v>412.27776</v>
      </c>
      <c r="L46" s="7">
        <v>216.70671899999999</v>
      </c>
      <c r="M46" s="7">
        <f t="shared" si="55"/>
        <v>-195.57104100000001</v>
      </c>
      <c r="N46" s="7"/>
      <c r="O46" s="7"/>
      <c r="P46" s="7">
        <f t="shared" si="56"/>
        <v>0</v>
      </c>
      <c r="Q46" s="7"/>
      <c r="R46" s="7"/>
      <c r="S46" s="7">
        <f t="shared" si="57"/>
        <v>0</v>
      </c>
      <c r="T46" s="7"/>
      <c r="U46" s="7"/>
      <c r="V46" s="7">
        <f t="shared" si="58"/>
        <v>0</v>
      </c>
      <c r="W46" s="7">
        <f t="shared" si="59"/>
        <v>561.56942666666669</v>
      </c>
      <c r="X46" s="7">
        <f t="shared" si="59"/>
        <v>299.934662</v>
      </c>
      <c r="Y46" s="7">
        <f t="shared" si="60"/>
        <v>-261.63476466666668</v>
      </c>
    </row>
    <row r="47" spans="1:25" ht="15.95" customHeight="1" x14ac:dyDescent="0.25">
      <c r="A47" s="4">
        <f t="shared" si="9"/>
        <v>43</v>
      </c>
      <c r="B47" s="12" t="s">
        <v>73</v>
      </c>
      <c r="C47" s="3">
        <f>SUM(C43:C46)</f>
        <v>4096</v>
      </c>
      <c r="D47" s="9"/>
      <c r="E47" s="10">
        <f t="shared" ref="E47:Y47" si="61">SUM(E43:E46)</f>
        <v>425.45600000000002</v>
      </c>
      <c r="F47" s="10">
        <f t="shared" si="61"/>
        <v>173.2547204254</v>
      </c>
      <c r="G47" s="10">
        <f t="shared" si="61"/>
        <v>-252.20127957459999</v>
      </c>
      <c r="H47" s="10">
        <f t="shared" si="61"/>
        <v>553.18333333333339</v>
      </c>
      <c r="I47" s="10">
        <f t="shared" si="61"/>
        <v>239.24308294100001</v>
      </c>
      <c r="J47" s="10">
        <f t="shared" si="61"/>
        <v>-313.94025039233344</v>
      </c>
      <c r="K47" s="10">
        <f t="shared" si="61"/>
        <v>1243.2487599999999</v>
      </c>
      <c r="L47" s="10">
        <f t="shared" si="61"/>
        <v>516.93925711999998</v>
      </c>
      <c r="M47" s="10">
        <f t="shared" si="61"/>
        <v>-726.30950288000008</v>
      </c>
      <c r="N47" s="10">
        <f t="shared" si="61"/>
        <v>0</v>
      </c>
      <c r="O47" s="10">
        <f t="shared" si="61"/>
        <v>0</v>
      </c>
      <c r="P47" s="10">
        <f t="shared" si="61"/>
        <v>0</v>
      </c>
      <c r="Q47" s="10">
        <f t="shared" si="61"/>
        <v>0</v>
      </c>
      <c r="R47" s="10">
        <f t="shared" si="61"/>
        <v>0</v>
      </c>
      <c r="S47" s="10">
        <f t="shared" si="61"/>
        <v>0</v>
      </c>
      <c r="T47" s="10">
        <f t="shared" si="61"/>
        <v>0</v>
      </c>
      <c r="U47" s="10">
        <f t="shared" si="61"/>
        <v>0</v>
      </c>
      <c r="V47" s="10">
        <f t="shared" si="61"/>
        <v>0</v>
      </c>
      <c r="W47" s="10">
        <f t="shared" si="61"/>
        <v>1796.4320933333333</v>
      </c>
      <c r="X47" s="10">
        <f t="shared" si="61"/>
        <v>756.18234006099999</v>
      </c>
      <c r="Y47" s="10">
        <f t="shared" si="61"/>
        <v>-1040.2497532723335</v>
      </c>
    </row>
    <row r="48" spans="1:25" ht="15.95" customHeight="1" x14ac:dyDescent="0.25">
      <c r="A48" s="4">
        <f t="shared" si="9"/>
        <v>44</v>
      </c>
      <c r="B48" s="5" t="s">
        <v>74</v>
      </c>
      <c r="C48" s="4"/>
      <c r="D48" s="6"/>
      <c r="E48" s="7">
        <v>0</v>
      </c>
      <c r="F48" s="7">
        <v>0</v>
      </c>
      <c r="G48" s="7">
        <f t="shared" ref="G48:G51" si="62">F48-E48</f>
        <v>0</v>
      </c>
      <c r="H48" s="7">
        <v>0</v>
      </c>
      <c r="I48" s="7">
        <v>5.0570219999999999</v>
      </c>
      <c r="J48" s="7">
        <f t="shared" ref="J48:J56" si="63">I48-H48</f>
        <v>5.0570219999999999</v>
      </c>
      <c r="K48" s="7">
        <v>0</v>
      </c>
      <c r="L48" s="7">
        <v>2.8196970000000001</v>
      </c>
      <c r="M48" s="7">
        <f t="shared" ref="M48:M51" si="64">L48-K48</f>
        <v>2.8196970000000001</v>
      </c>
      <c r="N48" s="7"/>
      <c r="O48" s="7"/>
      <c r="P48" s="7">
        <f t="shared" ref="P48:P51" si="65">O48-N48</f>
        <v>0</v>
      </c>
      <c r="Q48" s="7"/>
      <c r="R48" s="7"/>
      <c r="S48" s="7">
        <f t="shared" ref="S48:S51" si="66">R48-Q48</f>
        <v>0</v>
      </c>
      <c r="T48" s="7"/>
      <c r="U48" s="7"/>
      <c r="V48" s="7">
        <f t="shared" ref="V48:V51" si="67">U48-T48</f>
        <v>0</v>
      </c>
      <c r="W48" s="7">
        <f t="shared" ref="W48:X51" si="68">T48+Q48+N48+K48+H48</f>
        <v>0</v>
      </c>
      <c r="X48" s="7">
        <f t="shared" si="68"/>
        <v>7.8767189999999996</v>
      </c>
      <c r="Y48" s="7">
        <f t="shared" ref="Y48:Y51" si="69">X48-W48</f>
        <v>7.8767189999999996</v>
      </c>
    </row>
    <row r="49" spans="1:25" ht="15.95" customHeight="1" x14ac:dyDescent="0.25">
      <c r="A49" s="4">
        <f t="shared" si="9"/>
        <v>45</v>
      </c>
      <c r="B49" s="5" t="s">
        <v>75</v>
      </c>
      <c r="C49" s="4"/>
      <c r="D49" s="6"/>
      <c r="E49" s="7">
        <v>0</v>
      </c>
      <c r="F49" s="7">
        <v>4.1488918362792004</v>
      </c>
      <c r="G49" s="7">
        <f t="shared" si="62"/>
        <v>4.1488918362792004</v>
      </c>
      <c r="H49" s="7">
        <v>0</v>
      </c>
      <c r="I49" s="7">
        <v>0</v>
      </c>
      <c r="J49" s="7">
        <f t="shared" si="63"/>
        <v>0</v>
      </c>
      <c r="K49" s="7">
        <v>0</v>
      </c>
      <c r="L49" s="7">
        <v>121.97353155959999</v>
      </c>
      <c r="M49" s="7">
        <f t="shared" si="64"/>
        <v>121.97353155959999</v>
      </c>
      <c r="N49" s="7"/>
      <c r="O49" s="7"/>
      <c r="P49" s="7">
        <f t="shared" si="65"/>
        <v>0</v>
      </c>
      <c r="Q49" s="7"/>
      <c r="R49" s="7"/>
      <c r="S49" s="7">
        <f t="shared" si="66"/>
        <v>0</v>
      </c>
      <c r="T49" s="7"/>
      <c r="U49" s="7"/>
      <c r="V49" s="7">
        <f t="shared" si="67"/>
        <v>0</v>
      </c>
      <c r="W49" s="7">
        <f t="shared" si="68"/>
        <v>0</v>
      </c>
      <c r="X49" s="7">
        <f t="shared" si="68"/>
        <v>121.97353155959999</v>
      </c>
      <c r="Y49" s="7">
        <f t="shared" si="69"/>
        <v>121.97353155959999</v>
      </c>
    </row>
    <row r="50" spans="1:25" ht="15.95" customHeight="1" x14ac:dyDescent="0.25">
      <c r="A50" s="4">
        <f t="shared" si="9"/>
        <v>46</v>
      </c>
      <c r="B50" s="5" t="s">
        <v>76</v>
      </c>
      <c r="C50" s="4"/>
      <c r="D50" s="6"/>
      <c r="E50" s="7">
        <v>0</v>
      </c>
      <c r="F50" s="7">
        <v>188.818434</v>
      </c>
      <c r="G50" s="7">
        <f t="shared" si="62"/>
        <v>188.818434</v>
      </c>
      <c r="H50" s="7">
        <v>0</v>
      </c>
      <c r="I50" s="7">
        <v>0</v>
      </c>
      <c r="J50" s="7">
        <f t="shared" si="63"/>
        <v>0</v>
      </c>
      <c r="K50" s="7">
        <f>4.3*E50</f>
        <v>0</v>
      </c>
      <c r="L50" s="7">
        <v>1598.840784</v>
      </c>
      <c r="M50" s="7">
        <f t="shared" si="64"/>
        <v>1598.840784</v>
      </c>
      <c r="N50" s="7"/>
      <c r="O50" s="7"/>
      <c r="P50" s="7">
        <f t="shared" si="65"/>
        <v>0</v>
      </c>
      <c r="Q50" s="7"/>
      <c r="R50" s="7"/>
      <c r="S50" s="7">
        <f t="shared" si="66"/>
        <v>0</v>
      </c>
      <c r="T50" s="7"/>
      <c r="U50" s="7"/>
      <c r="V50" s="7">
        <f t="shared" si="67"/>
        <v>0</v>
      </c>
      <c r="W50" s="7">
        <f t="shared" si="68"/>
        <v>0</v>
      </c>
      <c r="X50" s="7">
        <f t="shared" si="68"/>
        <v>1598.840784</v>
      </c>
      <c r="Y50" s="7">
        <f t="shared" si="69"/>
        <v>1598.840784</v>
      </c>
    </row>
    <row r="51" spans="1:25" ht="15.95" customHeight="1" x14ac:dyDescent="0.25">
      <c r="A51" s="4">
        <f t="shared" si="9"/>
        <v>47</v>
      </c>
      <c r="B51" s="5" t="s">
        <v>77</v>
      </c>
      <c r="C51" s="4"/>
      <c r="D51" s="6"/>
      <c r="E51" s="7">
        <v>350.78</v>
      </c>
      <c r="F51" s="7">
        <v>361.42053408373044</v>
      </c>
      <c r="G51" s="7">
        <f t="shared" si="62"/>
        <v>10.640534083730472</v>
      </c>
      <c r="H51" s="7">
        <v>0</v>
      </c>
      <c r="I51" s="7">
        <v>0</v>
      </c>
      <c r="J51" s="7">
        <f t="shared" si="63"/>
        <v>0</v>
      </c>
      <c r="K51" s="7">
        <f>4.4*E51</f>
        <v>1543.432</v>
      </c>
      <c r="L51" s="7">
        <v>1846.2550990836999</v>
      </c>
      <c r="M51" s="7">
        <f t="shared" si="64"/>
        <v>302.82309908369984</v>
      </c>
      <c r="N51" s="7"/>
      <c r="O51" s="7"/>
      <c r="P51" s="7">
        <f t="shared" si="65"/>
        <v>0</v>
      </c>
      <c r="Q51" s="7"/>
      <c r="R51" s="7"/>
      <c r="S51" s="7">
        <f t="shared" si="66"/>
        <v>0</v>
      </c>
      <c r="T51" s="7"/>
      <c r="U51" s="7"/>
      <c r="V51" s="7">
        <f t="shared" si="67"/>
        <v>0</v>
      </c>
      <c r="W51" s="7">
        <f t="shared" si="68"/>
        <v>1543.432</v>
      </c>
      <c r="X51" s="7">
        <f t="shared" si="68"/>
        <v>1846.2550990836999</v>
      </c>
      <c r="Y51" s="7">
        <f t="shared" si="69"/>
        <v>302.82309908369984</v>
      </c>
    </row>
    <row r="52" spans="1:25" ht="15.95" customHeight="1" x14ac:dyDescent="0.25">
      <c r="A52" s="4">
        <f t="shared" si="9"/>
        <v>48</v>
      </c>
      <c r="B52" s="12" t="s">
        <v>78</v>
      </c>
      <c r="C52" s="13">
        <f>SUM(C48:C51)+C47+C42+C39+C38+C22</f>
        <v>26369.690000000002</v>
      </c>
      <c r="D52" s="13">
        <f t="shared" ref="D52:Y52" si="70">SUM(D48:D51)+D47+D42+D39+D38+D22</f>
        <v>0</v>
      </c>
      <c r="E52" s="14">
        <f t="shared" si="70"/>
        <v>1428.4559999999999</v>
      </c>
      <c r="F52" s="14">
        <f t="shared" si="70"/>
        <v>1414.9100851121059</v>
      </c>
      <c r="G52" s="14">
        <f t="shared" si="70"/>
        <v>-13.545914887894028</v>
      </c>
      <c r="H52" s="14">
        <f t="shared" si="70"/>
        <v>1330.35</v>
      </c>
      <c r="I52" s="14">
        <f t="shared" si="70"/>
        <v>1108.9922488632001</v>
      </c>
      <c r="J52" s="14">
        <f t="shared" si="70"/>
        <v>-221.35775113680009</v>
      </c>
      <c r="K52" s="14">
        <f t="shared" si="70"/>
        <v>4885.6926600000006</v>
      </c>
      <c r="L52" s="14">
        <f t="shared" si="70"/>
        <v>6767.0458883443916</v>
      </c>
      <c r="M52" s="14">
        <f t="shared" si="70"/>
        <v>1881.3532283443922</v>
      </c>
      <c r="N52" s="14">
        <f t="shared" si="70"/>
        <v>0</v>
      </c>
      <c r="O52" s="14">
        <f t="shared" si="70"/>
        <v>0</v>
      </c>
      <c r="P52" s="14">
        <f t="shared" si="70"/>
        <v>0</v>
      </c>
      <c r="Q52" s="14">
        <f t="shared" si="70"/>
        <v>0</v>
      </c>
      <c r="R52" s="14">
        <f t="shared" si="70"/>
        <v>0</v>
      </c>
      <c r="S52" s="14">
        <f t="shared" si="70"/>
        <v>0</v>
      </c>
      <c r="T52" s="14">
        <f t="shared" si="70"/>
        <v>0</v>
      </c>
      <c r="U52" s="14">
        <f t="shared" si="70"/>
        <v>0</v>
      </c>
      <c r="V52" s="14">
        <f t="shared" si="70"/>
        <v>0</v>
      </c>
      <c r="W52" s="14">
        <f t="shared" si="70"/>
        <v>6216.0426600000001</v>
      </c>
      <c r="X52" s="14">
        <f t="shared" si="70"/>
        <v>7876.0381372075917</v>
      </c>
      <c r="Y52" s="14">
        <f t="shared" si="70"/>
        <v>1659.9954772075923</v>
      </c>
    </row>
    <row r="53" spans="1:25" ht="15.95" customHeight="1" x14ac:dyDescent="0.25">
      <c r="A53" s="4">
        <f t="shared" si="9"/>
        <v>49</v>
      </c>
      <c r="B53" s="5" t="s">
        <v>79</v>
      </c>
      <c r="C53" s="4"/>
      <c r="D53" s="6"/>
      <c r="E53" s="7"/>
      <c r="F53" s="7"/>
      <c r="G53" s="7"/>
      <c r="H53" s="7">
        <v>580.10833333333335</v>
      </c>
      <c r="I53" s="7">
        <v>506.08758999999998</v>
      </c>
      <c r="J53" s="7">
        <f t="shared" si="63"/>
        <v>-74.020743333333371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>
        <f t="shared" ref="W53:X56" si="71">T53+Q53+N53+K53+H53</f>
        <v>580.10833333333335</v>
      </c>
      <c r="X53" s="7">
        <f t="shared" si="71"/>
        <v>506.08758999999998</v>
      </c>
      <c r="Y53" s="7">
        <f t="shared" ref="Y53:Y56" si="72">X53-W53</f>
        <v>-74.020743333333371</v>
      </c>
    </row>
    <row r="54" spans="1:25" ht="15.95" customHeight="1" x14ac:dyDescent="0.25">
      <c r="A54" s="4">
        <f t="shared" si="9"/>
        <v>50</v>
      </c>
      <c r="B54" s="5" t="s">
        <v>80</v>
      </c>
      <c r="C54" s="4"/>
      <c r="D54" s="6"/>
      <c r="E54" s="7"/>
      <c r="F54" s="7"/>
      <c r="G54" s="7"/>
      <c r="H54" s="7">
        <v>7.583333333333333</v>
      </c>
      <c r="I54" s="7">
        <v>6.3184940000000003</v>
      </c>
      <c r="J54" s="7">
        <f t="shared" si="63"/>
        <v>-1.2648393333333328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f t="shared" si="71"/>
        <v>7.583333333333333</v>
      </c>
      <c r="X54" s="7">
        <f t="shared" si="71"/>
        <v>6.3184940000000003</v>
      </c>
      <c r="Y54" s="7">
        <f t="shared" si="72"/>
        <v>-1.2648393333333328</v>
      </c>
    </row>
    <row r="55" spans="1:25" ht="15.95" customHeight="1" x14ac:dyDescent="0.25">
      <c r="A55" s="4">
        <f t="shared" si="9"/>
        <v>51</v>
      </c>
      <c r="B55" s="5" t="s">
        <v>81</v>
      </c>
      <c r="C55" s="4"/>
      <c r="D55" s="6"/>
      <c r="E55" s="7"/>
      <c r="F55" s="7"/>
      <c r="G55" s="7"/>
      <c r="H55" s="7">
        <v>157.83333333333334</v>
      </c>
      <c r="I55" s="7">
        <v>384.4583808868</v>
      </c>
      <c r="J55" s="7">
        <f t="shared" si="63"/>
        <v>226.62504755346666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f t="shared" si="71"/>
        <v>157.83333333333334</v>
      </c>
      <c r="X55" s="7">
        <f t="shared" si="71"/>
        <v>384.4583808868</v>
      </c>
      <c r="Y55" s="7">
        <f t="shared" si="72"/>
        <v>226.62504755346666</v>
      </c>
    </row>
    <row r="56" spans="1:25" ht="15.95" customHeight="1" x14ac:dyDescent="0.25">
      <c r="A56" s="4">
        <f t="shared" si="9"/>
        <v>52</v>
      </c>
      <c r="B56" s="5" t="s">
        <v>82</v>
      </c>
      <c r="C56" s="4"/>
      <c r="D56" s="6"/>
      <c r="E56" s="7"/>
      <c r="F56" s="7"/>
      <c r="G56" s="7"/>
      <c r="H56" s="7">
        <v>0.97499999999999987</v>
      </c>
      <c r="I56" s="7">
        <v>0.61204334140000005</v>
      </c>
      <c r="J56" s="7">
        <f t="shared" si="63"/>
        <v>-0.36295665859999982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f t="shared" si="71"/>
        <v>0.97499999999999987</v>
      </c>
      <c r="X56" s="7">
        <f t="shared" si="71"/>
        <v>0.61204334140000005</v>
      </c>
      <c r="Y56" s="7">
        <f t="shared" si="72"/>
        <v>-0.36295665859999982</v>
      </c>
    </row>
    <row r="57" spans="1:25" ht="25.5" x14ac:dyDescent="0.25">
      <c r="A57" s="4">
        <f t="shared" si="9"/>
        <v>53</v>
      </c>
      <c r="B57" s="8" t="s">
        <v>83</v>
      </c>
      <c r="C57" s="3"/>
      <c r="D57" s="9"/>
      <c r="E57" s="10">
        <f t="shared" ref="E57:S57" si="73">SUM(E53:E56)</f>
        <v>0</v>
      </c>
      <c r="F57" s="10">
        <f t="shared" si="73"/>
        <v>0</v>
      </c>
      <c r="G57" s="10">
        <f t="shared" si="73"/>
        <v>0</v>
      </c>
      <c r="H57" s="10">
        <f t="shared" si="73"/>
        <v>746.50000000000011</v>
      </c>
      <c r="I57" s="10">
        <f t="shared" si="73"/>
        <v>897.47650822819992</v>
      </c>
      <c r="J57" s="10">
        <f t="shared" si="73"/>
        <v>150.97650822819995</v>
      </c>
      <c r="K57" s="10">
        <f t="shared" si="73"/>
        <v>0</v>
      </c>
      <c r="L57" s="10">
        <f t="shared" si="73"/>
        <v>0</v>
      </c>
      <c r="M57" s="10">
        <f t="shared" si="73"/>
        <v>0</v>
      </c>
      <c r="N57" s="10">
        <f t="shared" si="73"/>
        <v>0</v>
      </c>
      <c r="O57" s="10">
        <f t="shared" si="73"/>
        <v>0</v>
      </c>
      <c r="P57" s="10">
        <f t="shared" si="73"/>
        <v>0</v>
      </c>
      <c r="Q57" s="10">
        <f t="shared" si="73"/>
        <v>0</v>
      </c>
      <c r="R57" s="10">
        <f t="shared" si="73"/>
        <v>0</v>
      </c>
      <c r="S57" s="10">
        <f t="shared" si="73"/>
        <v>0</v>
      </c>
      <c r="T57" s="10">
        <f>SUM(T53:T56)</f>
        <v>0</v>
      </c>
      <c r="U57" s="10">
        <f t="shared" ref="U57:Y57" si="74">SUM(U53:U56)</f>
        <v>0</v>
      </c>
      <c r="V57" s="10">
        <f t="shared" si="74"/>
        <v>0</v>
      </c>
      <c r="W57" s="10">
        <f t="shared" si="74"/>
        <v>746.50000000000011</v>
      </c>
      <c r="X57" s="10">
        <f t="shared" si="74"/>
        <v>897.47650822819992</v>
      </c>
      <c r="Y57" s="10">
        <f t="shared" si="74"/>
        <v>150.97650822819995</v>
      </c>
    </row>
    <row r="58" spans="1:25" ht="51" x14ac:dyDescent="0.25">
      <c r="A58" s="4">
        <f t="shared" si="9"/>
        <v>54</v>
      </c>
      <c r="B58" s="5" t="s">
        <v>90</v>
      </c>
      <c r="C58" s="4"/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5">
      <c r="A59" s="4">
        <f t="shared" si="9"/>
        <v>55</v>
      </c>
      <c r="B59" s="8" t="s">
        <v>84</v>
      </c>
      <c r="C59" s="3"/>
      <c r="D59" s="9"/>
      <c r="E59" s="10">
        <f t="shared" ref="E59:S59" si="75">E58+E57+E52</f>
        <v>1428.4559999999999</v>
      </c>
      <c r="F59" s="10">
        <f t="shared" si="75"/>
        <v>1414.9100851121059</v>
      </c>
      <c r="G59" s="10">
        <f t="shared" si="75"/>
        <v>-13.545914887894028</v>
      </c>
      <c r="H59" s="10">
        <f t="shared" si="75"/>
        <v>2076.85</v>
      </c>
      <c r="I59" s="10">
        <f t="shared" si="75"/>
        <v>2006.4687570914</v>
      </c>
      <c r="J59" s="10">
        <f t="shared" si="75"/>
        <v>-70.381242908600143</v>
      </c>
      <c r="K59" s="10">
        <f t="shared" si="75"/>
        <v>4885.6926600000006</v>
      </c>
      <c r="L59" s="10">
        <f t="shared" si="75"/>
        <v>6767.0458883443916</v>
      </c>
      <c r="M59" s="10">
        <f t="shared" si="75"/>
        <v>1881.3532283443922</v>
      </c>
      <c r="N59" s="10">
        <f t="shared" si="75"/>
        <v>0</v>
      </c>
      <c r="O59" s="10">
        <f t="shared" si="75"/>
        <v>0</v>
      </c>
      <c r="P59" s="10">
        <f t="shared" si="75"/>
        <v>0</v>
      </c>
      <c r="Q59" s="10">
        <f t="shared" si="75"/>
        <v>0</v>
      </c>
      <c r="R59" s="10">
        <f t="shared" si="75"/>
        <v>0</v>
      </c>
      <c r="S59" s="10">
        <f t="shared" si="75"/>
        <v>0</v>
      </c>
      <c r="T59" s="10">
        <f>T58+T57+T52</f>
        <v>0</v>
      </c>
      <c r="U59" s="10">
        <f t="shared" ref="U59:Y59" si="76">U58+U57+U52</f>
        <v>0</v>
      </c>
      <c r="V59" s="10">
        <f t="shared" si="76"/>
        <v>0</v>
      </c>
      <c r="W59" s="10">
        <f t="shared" si="76"/>
        <v>6962.5426600000001</v>
      </c>
      <c r="X59" s="10">
        <f t="shared" si="76"/>
        <v>8773.514645435791</v>
      </c>
      <c r="Y59" s="10">
        <f t="shared" si="76"/>
        <v>1810.9719854357922</v>
      </c>
    </row>
    <row r="60" spans="1:25" hidden="1" x14ac:dyDescent="0.25">
      <c r="F60" s="17"/>
    </row>
    <row r="61" spans="1:25" hidden="1" x14ac:dyDescent="0.25"/>
    <row r="63" spans="1:25" x14ac:dyDescent="0.25">
      <c r="B63" s="34" t="s">
        <v>85</v>
      </c>
      <c r="C63" s="34"/>
    </row>
    <row r="64" spans="1:25" x14ac:dyDescent="0.25">
      <c r="B64" s="34"/>
      <c r="C64" s="34"/>
    </row>
  </sheetData>
  <mergeCells count="37">
    <mergeCell ref="A1:Y1"/>
    <mergeCell ref="A2:A4"/>
    <mergeCell ref="B2:B4"/>
    <mergeCell ref="C2:C4"/>
    <mergeCell ref="D2:D4"/>
    <mergeCell ref="E2:G3"/>
    <mergeCell ref="H2:Y2"/>
    <mergeCell ref="H3:J3"/>
    <mergeCell ref="K3:M3"/>
    <mergeCell ref="N3:P3"/>
    <mergeCell ref="B63:C64"/>
    <mergeCell ref="O34:O35"/>
    <mergeCell ref="Q3:S3"/>
    <mergeCell ref="T3:V3"/>
    <mergeCell ref="W3:Y3"/>
    <mergeCell ref="C34:C35"/>
    <mergeCell ref="D34:D35"/>
    <mergeCell ref="E34:E35"/>
    <mergeCell ref="F34:F35"/>
    <mergeCell ref="G34:G35"/>
    <mergeCell ref="H34:H35"/>
    <mergeCell ref="I34:I35"/>
    <mergeCell ref="V34:V35"/>
    <mergeCell ref="W34:W35"/>
    <mergeCell ref="X34:X35"/>
    <mergeCell ref="Y34:Y35"/>
    <mergeCell ref="U34:U35"/>
    <mergeCell ref="J34:J35"/>
    <mergeCell ref="K34:K35"/>
    <mergeCell ref="L34:L35"/>
    <mergeCell ref="M34:M35"/>
    <mergeCell ref="N34:N35"/>
    <mergeCell ref="P34:P35"/>
    <mergeCell ref="Q34:Q35"/>
    <mergeCell ref="R34:R35"/>
    <mergeCell ref="S34:S35"/>
    <mergeCell ref="T34:T35"/>
  </mergeCells>
  <printOptions horizontalCentered="1"/>
  <pageMargins left="0" right="0" top="0.5" bottom="0.5" header="0" footer="0"/>
  <pageSetup paperSize="9" scale="68" fitToHeight="0" orientation="landscape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7"/>
  <sheetViews>
    <sheetView tabSelected="1" view="pageBreakPreview" zoomScaleNormal="100" zoomScaleSheetLayoutView="100"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X60" sqref="X60"/>
    </sheetView>
  </sheetViews>
  <sheetFormatPr defaultRowHeight="12.75" x14ac:dyDescent="0.25"/>
  <cols>
    <col min="1" max="1" width="4.28515625" style="1" customWidth="1"/>
    <col min="2" max="2" width="29.42578125" style="15" customWidth="1"/>
    <col min="3" max="3" width="8.5703125" style="1" bestFit="1" customWidth="1"/>
    <col min="4" max="4" width="8.85546875" style="16" customWidth="1"/>
    <col min="5" max="6" width="7.5703125" style="1" customWidth="1"/>
    <col min="7" max="7" width="9.42578125" style="1" customWidth="1"/>
    <col min="8" max="9" width="7.5703125" style="1" customWidth="1"/>
    <col min="10" max="10" width="9.140625" style="1" customWidth="1"/>
    <col min="11" max="12" width="8.5703125" style="1" customWidth="1"/>
    <col min="13" max="13" width="9.140625" style="1" customWidth="1"/>
    <col min="14" max="14" width="4.5703125" style="1" customWidth="1"/>
    <col min="15" max="15" width="6.7109375" style="1" customWidth="1"/>
    <col min="16" max="16" width="9.140625" style="1" customWidth="1"/>
    <col min="17" max="17" width="4.5703125" style="1" customWidth="1"/>
    <col min="18" max="18" width="6.7109375" style="1" customWidth="1"/>
    <col min="19" max="19" width="9.5703125" style="1" customWidth="1"/>
    <col min="20" max="20" width="4.5703125" style="1" customWidth="1"/>
    <col min="21" max="21" width="6.7109375" style="1" customWidth="1"/>
    <col min="22" max="22" width="9.140625" style="1" customWidth="1"/>
    <col min="23" max="24" width="8.5703125" style="1" customWidth="1"/>
    <col min="25" max="25" width="9.140625" style="1" customWidth="1"/>
    <col min="26" max="26" width="12.140625" style="1" bestFit="1" customWidth="1"/>
    <col min="27" max="27" width="11.7109375" style="1" bestFit="1" customWidth="1"/>
    <col min="28" max="28" width="12.140625" style="1" bestFit="1" customWidth="1"/>
    <col min="29" max="29" width="9.28515625" style="1" bestFit="1" customWidth="1"/>
    <col min="30" max="16384" width="9.140625" style="1"/>
  </cols>
  <sheetData>
    <row r="1" spans="1:28" ht="15.75" x14ac:dyDescent="0.25">
      <c r="A1" s="35" t="s">
        <v>100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8" ht="15.75" x14ac:dyDescent="0.25">
      <c r="A2" s="35" t="s">
        <v>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8" ht="19.5" customHeight="1" x14ac:dyDescent="0.25">
      <c r="A3" s="27" t="s">
        <v>98</v>
      </c>
      <c r="B3" s="28" t="s">
        <v>0</v>
      </c>
      <c r="C3" s="27" t="s">
        <v>1</v>
      </c>
      <c r="D3" s="29" t="s">
        <v>2</v>
      </c>
      <c r="E3" s="27" t="s">
        <v>3</v>
      </c>
      <c r="F3" s="27"/>
      <c r="G3" s="27"/>
      <c r="H3" s="27" t="s">
        <v>4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1">
        <v>10</v>
      </c>
    </row>
    <row r="4" spans="1:28" s="2" customFormat="1" ht="28.5" customHeight="1" x14ac:dyDescent="0.25">
      <c r="A4" s="27"/>
      <c r="B4" s="28"/>
      <c r="C4" s="27"/>
      <c r="D4" s="29"/>
      <c r="E4" s="27"/>
      <c r="F4" s="27"/>
      <c r="G4" s="27"/>
      <c r="H4" s="27" t="s">
        <v>5</v>
      </c>
      <c r="I4" s="27"/>
      <c r="J4" s="27"/>
      <c r="K4" s="27" t="s">
        <v>6</v>
      </c>
      <c r="L4" s="27"/>
      <c r="M4" s="27"/>
      <c r="N4" s="27" t="s">
        <v>7</v>
      </c>
      <c r="O4" s="27"/>
      <c r="P4" s="27"/>
      <c r="Q4" s="27" t="s">
        <v>8</v>
      </c>
      <c r="R4" s="27"/>
      <c r="S4" s="27"/>
      <c r="T4" s="27" t="s">
        <v>9</v>
      </c>
      <c r="U4" s="27"/>
      <c r="V4" s="27"/>
      <c r="W4" s="27" t="s">
        <v>10</v>
      </c>
      <c r="X4" s="27"/>
      <c r="Y4" s="27"/>
      <c r="Z4" s="2" t="s">
        <v>101</v>
      </c>
      <c r="AA4" s="2" t="s">
        <v>102</v>
      </c>
      <c r="AB4" s="2" t="s">
        <v>103</v>
      </c>
    </row>
    <row r="5" spans="1:28" s="2" customFormat="1" ht="25.5" x14ac:dyDescent="0.25">
      <c r="A5" s="27"/>
      <c r="B5" s="28"/>
      <c r="C5" s="27"/>
      <c r="D5" s="29"/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</row>
    <row r="6" spans="1:28" ht="15.75" customHeight="1" x14ac:dyDescent="0.25">
      <c r="A6" s="4">
        <v>1</v>
      </c>
      <c r="B6" s="5" t="s">
        <v>32</v>
      </c>
      <c r="C6" s="4">
        <v>420</v>
      </c>
      <c r="D6" s="6">
        <v>0.2334</v>
      </c>
      <c r="E6" s="7">
        <f>Apr!E5+May!E5+June!E5</f>
        <v>162.98999999999998</v>
      </c>
      <c r="F6" s="7">
        <f>Apr!F5+May!F5+June!F5</f>
        <v>149.06633266</v>
      </c>
      <c r="G6" s="7">
        <f>F6-E6</f>
        <v>-13.92366733999998</v>
      </c>
      <c r="H6" s="7">
        <f>Apr!H5+May!H5+June!H5</f>
        <v>138.81666666666666</v>
      </c>
      <c r="I6" s="7">
        <f>Apr!I5+May!I5+June!I5</f>
        <v>138.81270507779999</v>
      </c>
      <c r="J6" s="7">
        <f t="shared" ref="J6" si="0">I6-H6</f>
        <v>-3.9615888666730825E-3</v>
      </c>
      <c r="K6" s="7">
        <f>Apr!K5+May!K5+June!K5</f>
        <v>544.38659999999993</v>
      </c>
      <c r="L6" s="7">
        <f>Apr!L5+May!L5+June!L5</f>
        <v>531.93934256919999</v>
      </c>
      <c r="M6" s="7">
        <f t="shared" ref="M6" si="1">L6-K6</f>
        <v>-12.447257430799937</v>
      </c>
      <c r="N6" s="4">
        <f>Apr!N5+May!N5+June!N5</f>
        <v>0</v>
      </c>
      <c r="O6" s="4">
        <f>Apr!O5+May!O5+June!O5</f>
        <v>0</v>
      </c>
      <c r="P6" s="4">
        <f>O6-N6</f>
        <v>0</v>
      </c>
      <c r="Q6" s="4">
        <f>Apr!Q5+May!Q5+June!Q5</f>
        <v>0</v>
      </c>
      <c r="R6" s="4">
        <f>Apr!R5+May!R5+June!R5</f>
        <v>0</v>
      </c>
      <c r="S6" s="4">
        <f t="shared" ref="S6" si="2">R6-Q6</f>
        <v>0</v>
      </c>
      <c r="T6" s="4">
        <f>Apr!T5+May!T5+June!T5</f>
        <v>0</v>
      </c>
      <c r="U6" s="4">
        <f>Apr!U5+May!U5+June!U5</f>
        <v>0</v>
      </c>
      <c r="V6" s="4">
        <f t="shared" ref="V6" si="3">U6-T6</f>
        <v>0</v>
      </c>
      <c r="W6" s="7">
        <f>T6+Q6+N6+K6+H6</f>
        <v>683.20326666666665</v>
      </c>
      <c r="X6" s="7">
        <f>U6+R6+O6+L6+I6</f>
        <v>670.75204764699993</v>
      </c>
      <c r="Y6" s="7">
        <f t="shared" ref="Y6" si="4">X6-W6</f>
        <v>-12.451219019666723</v>
      </c>
      <c r="Z6" s="17">
        <f>I6/F6</f>
        <v>0.93121432989441599</v>
      </c>
      <c r="AA6" s="17">
        <f>L6/F6</f>
        <v>3.5684740684033676</v>
      </c>
      <c r="AB6" s="17">
        <f>AA6+Z6</f>
        <v>4.4996883982977831</v>
      </c>
    </row>
    <row r="7" spans="1:28" ht="15.75" customHeight="1" x14ac:dyDescent="0.25">
      <c r="A7" s="4">
        <f>A6+1</f>
        <v>2</v>
      </c>
      <c r="B7" s="5" t="s">
        <v>33</v>
      </c>
      <c r="C7" s="4">
        <v>420</v>
      </c>
      <c r="D7" s="6">
        <v>0.2334</v>
      </c>
      <c r="E7" s="7">
        <f>Apr!E6+May!E6+June!E6</f>
        <v>162.98999999999998</v>
      </c>
      <c r="F7" s="7">
        <f>Apr!F6+May!F6+June!F6</f>
        <v>149.06633266</v>
      </c>
      <c r="G7" s="7">
        <f t="shared" ref="G7:G13" si="5">F7-E7</f>
        <v>-13.92366733999998</v>
      </c>
      <c r="H7" s="7">
        <f>Apr!H6+May!H6+June!H6</f>
        <v>138.81666666666666</v>
      </c>
      <c r="I7" s="7">
        <f>Apr!I6+May!I6+June!I6</f>
        <v>138.81270507779999</v>
      </c>
      <c r="J7" s="7">
        <f t="shared" ref="J7:J13" si="6">I7-H7</f>
        <v>-3.9615888666730825E-3</v>
      </c>
      <c r="K7" s="7">
        <f>Apr!K6+May!K6+June!K6</f>
        <v>544.38659999999993</v>
      </c>
      <c r="L7" s="7">
        <f>Apr!L6+May!L6+June!L6</f>
        <v>531.93934256919999</v>
      </c>
      <c r="M7" s="7">
        <f t="shared" ref="M7:M13" si="7">L7-K7</f>
        <v>-12.447257430799937</v>
      </c>
      <c r="N7" s="4">
        <f>Apr!N6+May!N6+June!N6</f>
        <v>0</v>
      </c>
      <c r="O7" s="4">
        <f>Apr!O6+May!O6+June!O6</f>
        <v>0</v>
      </c>
      <c r="P7" s="4">
        <f t="shared" ref="P7:P13" si="8">O7-N7</f>
        <v>0</v>
      </c>
      <c r="Q7" s="4">
        <f>Apr!Q6+May!Q6+June!Q6</f>
        <v>0</v>
      </c>
      <c r="R7" s="4">
        <f>Apr!R6+May!R6+June!R6</f>
        <v>0</v>
      </c>
      <c r="S7" s="4">
        <f t="shared" ref="S7:S13" si="9">R7-Q7</f>
        <v>0</v>
      </c>
      <c r="T7" s="4">
        <f>Apr!T6+May!T6+June!T6</f>
        <v>0</v>
      </c>
      <c r="U7" s="4">
        <f>Apr!U6+May!U6+June!U6</f>
        <v>0</v>
      </c>
      <c r="V7" s="4">
        <f t="shared" ref="V7:V13" si="10">U7-T7</f>
        <v>0</v>
      </c>
      <c r="W7" s="7">
        <f t="shared" ref="W7:W13" si="11">T7+Q7+N7+K7+H7</f>
        <v>683.20326666666665</v>
      </c>
      <c r="X7" s="7">
        <f t="shared" ref="X7:X13" si="12">U7+R7+O7+L7+I7</f>
        <v>670.75204764699993</v>
      </c>
      <c r="Y7" s="7">
        <f t="shared" ref="Y7:Y13" si="13">X7-W7</f>
        <v>-12.451219019666723</v>
      </c>
      <c r="Z7" s="17">
        <f t="shared" ref="Z7:Z52" si="14">I7/F7</f>
        <v>0.93121432989441599</v>
      </c>
      <c r="AA7" s="17">
        <f t="shared" ref="AA7:AA52" si="15">L7/F7</f>
        <v>3.5684740684033676</v>
      </c>
      <c r="AB7" s="17">
        <f t="shared" ref="AB7:AB52" si="16">AA7+Z7</f>
        <v>4.4996883982977831</v>
      </c>
    </row>
    <row r="8" spans="1:28" ht="15.75" customHeight="1" x14ac:dyDescent="0.25">
      <c r="A8" s="4">
        <f t="shared" ref="A8:A60" si="17">A7+1</f>
        <v>3</v>
      </c>
      <c r="B8" s="5" t="s">
        <v>34</v>
      </c>
      <c r="C8" s="4">
        <v>420</v>
      </c>
      <c r="D8" s="6">
        <v>0.2334</v>
      </c>
      <c r="E8" s="7">
        <f>Apr!E7+May!E7+June!E7</f>
        <v>162.98999999999998</v>
      </c>
      <c r="F8" s="7">
        <f>Apr!F7+May!F7+June!F7</f>
        <v>149.06633266</v>
      </c>
      <c r="G8" s="7">
        <f t="shared" si="5"/>
        <v>-13.92366733999998</v>
      </c>
      <c r="H8" s="7">
        <f>Apr!H7+May!H7+June!H7</f>
        <v>138.81666666666666</v>
      </c>
      <c r="I8" s="7">
        <f>Apr!I7+May!I7+June!I7</f>
        <v>138.81270507779999</v>
      </c>
      <c r="J8" s="7">
        <f t="shared" si="6"/>
        <v>-3.9615888666730825E-3</v>
      </c>
      <c r="K8" s="7">
        <f>Apr!K7+May!K7+June!K7</f>
        <v>544.38659999999993</v>
      </c>
      <c r="L8" s="7">
        <f>Apr!L7+May!L7+June!L7</f>
        <v>531.93934256919999</v>
      </c>
      <c r="M8" s="7">
        <f t="shared" si="7"/>
        <v>-12.447257430799937</v>
      </c>
      <c r="N8" s="4">
        <f>Apr!N7+May!N7+June!N7</f>
        <v>0</v>
      </c>
      <c r="O8" s="4">
        <f>Apr!O7+May!O7+June!O7</f>
        <v>0</v>
      </c>
      <c r="P8" s="4">
        <f t="shared" si="8"/>
        <v>0</v>
      </c>
      <c r="Q8" s="4">
        <f>Apr!Q7+May!Q7+June!Q7</f>
        <v>0</v>
      </c>
      <c r="R8" s="4">
        <f>Apr!R7+May!R7+June!R7</f>
        <v>0</v>
      </c>
      <c r="S8" s="4">
        <f t="shared" si="9"/>
        <v>0</v>
      </c>
      <c r="T8" s="4">
        <f>Apr!T7+May!T7+June!T7</f>
        <v>0</v>
      </c>
      <c r="U8" s="4">
        <f>Apr!U7+May!U7+June!U7</f>
        <v>0</v>
      </c>
      <c r="V8" s="4">
        <f t="shared" si="10"/>
        <v>0</v>
      </c>
      <c r="W8" s="7">
        <f t="shared" si="11"/>
        <v>683.20326666666665</v>
      </c>
      <c r="X8" s="7">
        <f t="shared" si="12"/>
        <v>670.75204764699993</v>
      </c>
      <c r="Y8" s="7">
        <f t="shared" si="13"/>
        <v>-12.451219019666723</v>
      </c>
      <c r="Z8" s="17">
        <f t="shared" si="14"/>
        <v>0.93121432989441599</v>
      </c>
      <c r="AA8" s="17">
        <f t="shared" si="15"/>
        <v>3.5684740684033676</v>
      </c>
      <c r="AB8" s="17">
        <f t="shared" si="16"/>
        <v>4.4996883982977831</v>
      </c>
    </row>
    <row r="9" spans="1:28" ht="15.75" customHeight="1" x14ac:dyDescent="0.25">
      <c r="A9" s="4">
        <f t="shared" si="17"/>
        <v>4</v>
      </c>
      <c r="B9" s="5" t="s">
        <v>35</v>
      </c>
      <c r="C9" s="4">
        <v>500</v>
      </c>
      <c r="D9" s="6">
        <v>0.2334</v>
      </c>
      <c r="E9" s="7">
        <f>Apr!E8+May!E8+June!E8</f>
        <v>196.68</v>
      </c>
      <c r="F9" s="7">
        <f>Apr!F8+May!F8+June!F8</f>
        <v>216.91355759999999</v>
      </c>
      <c r="G9" s="7">
        <f t="shared" si="5"/>
        <v>20.233557599999983</v>
      </c>
      <c r="H9" s="7">
        <f>Apr!H8+May!H8+June!H8</f>
        <v>167.27499999999998</v>
      </c>
      <c r="I9" s="7">
        <f>Apr!I8+May!I8+June!I8</f>
        <v>167.26610976660001</v>
      </c>
      <c r="J9" s="7">
        <f t="shared" si="6"/>
        <v>-8.8902333999669736E-3</v>
      </c>
      <c r="K9" s="7">
        <f>Apr!K8+May!K8+June!K8</f>
        <v>619.54200000000003</v>
      </c>
      <c r="L9" s="7">
        <f>Apr!L8+May!L8+June!L8</f>
        <v>708.59781812460005</v>
      </c>
      <c r="M9" s="7">
        <f t="shared" si="7"/>
        <v>89.055818124600023</v>
      </c>
      <c r="N9" s="4">
        <f>Apr!N8+May!N8+June!N8</f>
        <v>0</v>
      </c>
      <c r="O9" s="4">
        <f>Apr!O8+May!O8+June!O8</f>
        <v>0</v>
      </c>
      <c r="P9" s="4">
        <f t="shared" si="8"/>
        <v>0</v>
      </c>
      <c r="Q9" s="4">
        <f>Apr!Q8+May!Q8+June!Q8</f>
        <v>0</v>
      </c>
      <c r="R9" s="4">
        <f>Apr!R8+May!R8+June!R8</f>
        <v>0</v>
      </c>
      <c r="S9" s="4">
        <f t="shared" si="9"/>
        <v>0</v>
      </c>
      <c r="T9" s="4">
        <f>Apr!T8+May!T8+June!T8</f>
        <v>0</v>
      </c>
      <c r="U9" s="4">
        <f>Apr!U8+May!U8+June!U8</f>
        <v>0</v>
      </c>
      <c r="V9" s="4">
        <f t="shared" si="10"/>
        <v>0</v>
      </c>
      <c r="W9" s="7">
        <f t="shared" si="11"/>
        <v>786.81700000000001</v>
      </c>
      <c r="X9" s="7">
        <f t="shared" si="12"/>
        <v>875.86392789120009</v>
      </c>
      <c r="Y9" s="7">
        <f t="shared" si="13"/>
        <v>89.046927891200085</v>
      </c>
      <c r="Z9" s="17">
        <f t="shared" si="14"/>
        <v>0.77111874249486756</v>
      </c>
      <c r="AA9" s="17">
        <f t="shared" si="15"/>
        <v>3.2667290415811245</v>
      </c>
      <c r="AB9" s="17">
        <f t="shared" si="16"/>
        <v>4.0378477840759919</v>
      </c>
    </row>
    <row r="10" spans="1:28" ht="15.75" customHeight="1" x14ac:dyDescent="0.25">
      <c r="A10" s="4">
        <f t="shared" si="17"/>
        <v>5</v>
      </c>
      <c r="B10" s="5" t="s">
        <v>36</v>
      </c>
      <c r="C10" s="4">
        <v>420</v>
      </c>
      <c r="D10" s="6">
        <v>0.2334</v>
      </c>
      <c r="E10" s="7">
        <f>Apr!E9+May!E9+June!E9</f>
        <v>162.97999999999999</v>
      </c>
      <c r="F10" s="7">
        <f>Apr!F9+May!F9+June!F9</f>
        <v>129.62055719999998</v>
      </c>
      <c r="G10" s="7">
        <f t="shared" si="5"/>
        <v>-33.359442800000011</v>
      </c>
      <c r="H10" s="7">
        <f>Apr!H9+May!H9+June!H9</f>
        <v>157.02500000000001</v>
      </c>
      <c r="I10" s="7">
        <f>Apr!I9+May!I9+June!I9</f>
        <v>157.03735499999999</v>
      </c>
      <c r="J10" s="7">
        <f t="shared" si="6"/>
        <v>1.2354999999985239E-2</v>
      </c>
      <c r="K10" s="7">
        <f>Apr!K9+May!K9+June!K9</f>
        <v>629.1028</v>
      </c>
      <c r="L10" s="7">
        <f>Apr!L9+May!L9+June!L9</f>
        <v>564.26242628699993</v>
      </c>
      <c r="M10" s="7">
        <f t="shared" si="7"/>
        <v>-64.840373713000076</v>
      </c>
      <c r="N10" s="4">
        <f>Apr!N9+May!N9+June!N9</f>
        <v>0</v>
      </c>
      <c r="O10" s="4">
        <f>Apr!O9+May!O9+June!O9</f>
        <v>0</v>
      </c>
      <c r="P10" s="4">
        <f t="shared" si="8"/>
        <v>0</v>
      </c>
      <c r="Q10" s="4">
        <f>Apr!Q9+May!Q9+June!Q9</f>
        <v>0</v>
      </c>
      <c r="R10" s="4">
        <f>Apr!R9+May!R9+June!R9</f>
        <v>0</v>
      </c>
      <c r="S10" s="4">
        <f t="shared" si="9"/>
        <v>0</v>
      </c>
      <c r="T10" s="4">
        <f>Apr!T9+May!T9+June!T9</f>
        <v>0</v>
      </c>
      <c r="U10" s="4">
        <f>Apr!U9+May!U9+June!U9</f>
        <v>0</v>
      </c>
      <c r="V10" s="4">
        <f t="shared" si="10"/>
        <v>0</v>
      </c>
      <c r="W10" s="7">
        <f t="shared" si="11"/>
        <v>786.12779999999998</v>
      </c>
      <c r="X10" s="7">
        <f t="shared" si="12"/>
        <v>721.29978128699986</v>
      </c>
      <c r="Y10" s="7">
        <f t="shared" si="13"/>
        <v>-64.82801871300012</v>
      </c>
      <c r="Z10" s="17">
        <f t="shared" si="14"/>
        <v>1.2115158150238226</v>
      </c>
      <c r="AA10" s="17">
        <f t="shared" si="15"/>
        <v>4.3531862420276655</v>
      </c>
      <c r="AB10" s="17">
        <f t="shared" si="16"/>
        <v>5.5647020570514876</v>
      </c>
    </row>
    <row r="11" spans="1:28" ht="15.75" customHeight="1" x14ac:dyDescent="0.25">
      <c r="A11" s="4">
        <f t="shared" si="17"/>
        <v>6</v>
      </c>
      <c r="B11" s="5" t="s">
        <v>37</v>
      </c>
      <c r="C11" s="4">
        <v>420</v>
      </c>
      <c r="D11" s="6">
        <v>0.2334</v>
      </c>
      <c r="E11" s="7">
        <f>Apr!E10+May!E10+June!E10</f>
        <v>162.97999999999999</v>
      </c>
      <c r="F11" s="7">
        <f>Apr!F10+May!F10+June!F10</f>
        <v>148.90770624000001</v>
      </c>
      <c r="G11" s="7">
        <f t="shared" si="5"/>
        <v>-14.07229375999998</v>
      </c>
      <c r="H11" s="7">
        <f>Apr!H10+May!H10+June!H10</f>
        <v>153.97500000000002</v>
      </c>
      <c r="I11" s="7">
        <f>Apr!I10+May!I10+June!I10</f>
        <v>153.98564953319999</v>
      </c>
      <c r="J11" s="7">
        <f t="shared" si="6"/>
        <v>1.0649533199966754E-2</v>
      </c>
      <c r="K11" s="7">
        <f>Apr!K10+May!K10+June!K10</f>
        <v>629.1028</v>
      </c>
      <c r="L11" s="7">
        <f>Apr!L10+May!L10+June!L10</f>
        <v>655.49994106920008</v>
      </c>
      <c r="M11" s="7">
        <f t="shared" si="7"/>
        <v>26.397141069200075</v>
      </c>
      <c r="N11" s="4">
        <f>Apr!N10+May!N10+June!N10</f>
        <v>0</v>
      </c>
      <c r="O11" s="4">
        <f>Apr!O10+May!O10+June!O10</f>
        <v>0</v>
      </c>
      <c r="P11" s="4">
        <f t="shared" si="8"/>
        <v>0</v>
      </c>
      <c r="Q11" s="4">
        <f>Apr!Q10+May!Q10+June!Q10</f>
        <v>0</v>
      </c>
      <c r="R11" s="4">
        <f>Apr!R10+May!R10+June!R10</f>
        <v>0</v>
      </c>
      <c r="S11" s="4">
        <f t="shared" si="9"/>
        <v>0</v>
      </c>
      <c r="T11" s="4">
        <f>Apr!T10+May!T10+June!T10</f>
        <v>0</v>
      </c>
      <c r="U11" s="4">
        <f>Apr!U10+May!U10+June!U10</f>
        <v>0</v>
      </c>
      <c r="V11" s="4">
        <f t="shared" si="10"/>
        <v>0</v>
      </c>
      <c r="W11" s="7">
        <f t="shared" si="11"/>
        <v>783.07780000000002</v>
      </c>
      <c r="X11" s="7">
        <f t="shared" si="12"/>
        <v>809.48559060240007</v>
      </c>
      <c r="Y11" s="7">
        <f t="shared" si="13"/>
        <v>26.407790602400041</v>
      </c>
      <c r="Z11" s="17">
        <f t="shared" si="14"/>
        <v>1.0341012793858746</v>
      </c>
      <c r="AA11" s="17">
        <f t="shared" si="15"/>
        <v>4.4020551898953224</v>
      </c>
      <c r="AB11" s="17">
        <f t="shared" si="16"/>
        <v>5.4361564692811974</v>
      </c>
    </row>
    <row r="12" spans="1:28" ht="15.75" customHeight="1" x14ac:dyDescent="0.25">
      <c r="A12" s="4">
        <f t="shared" si="17"/>
        <v>7</v>
      </c>
      <c r="B12" s="5" t="s">
        <v>38</v>
      </c>
      <c r="C12" s="4">
        <v>210</v>
      </c>
      <c r="D12" s="6">
        <v>0.2334</v>
      </c>
      <c r="E12" s="7">
        <f>Apr!E11+May!E11+June!E11</f>
        <v>81.5</v>
      </c>
      <c r="F12" s="7">
        <f>Apr!F11+May!F11+June!F11</f>
        <v>67.521686400000007</v>
      </c>
      <c r="G12" s="7">
        <f t="shared" si="5"/>
        <v>-13.978313599999993</v>
      </c>
      <c r="H12" s="7">
        <f>Apr!H11+May!H11+June!H11</f>
        <v>99.5</v>
      </c>
      <c r="I12" s="7">
        <f>Apr!I11+May!I11+June!I11</f>
        <v>99.510090233400007</v>
      </c>
      <c r="J12" s="7">
        <f t="shared" si="6"/>
        <v>1.0090233400006809E-2</v>
      </c>
      <c r="K12" s="7">
        <f>Apr!K11+May!K11+June!K11</f>
        <v>314.59000000000003</v>
      </c>
      <c r="L12" s="7">
        <f>Apr!L11+May!L11+June!L11</f>
        <v>298.41440440500003</v>
      </c>
      <c r="M12" s="7">
        <f t="shared" si="7"/>
        <v>-16.175595595000004</v>
      </c>
      <c r="N12" s="4">
        <f>Apr!N11+May!N11+June!N11</f>
        <v>0</v>
      </c>
      <c r="O12" s="4">
        <f>Apr!O11+May!O11+June!O11</f>
        <v>0</v>
      </c>
      <c r="P12" s="4">
        <f t="shared" si="8"/>
        <v>0</v>
      </c>
      <c r="Q12" s="4">
        <f>Apr!Q11+May!Q11+June!Q11</f>
        <v>0</v>
      </c>
      <c r="R12" s="4">
        <f>Apr!R11+May!R11+June!R11</f>
        <v>0</v>
      </c>
      <c r="S12" s="4">
        <f t="shared" si="9"/>
        <v>0</v>
      </c>
      <c r="T12" s="4">
        <f>Apr!T11+May!T11+June!T11</f>
        <v>0</v>
      </c>
      <c r="U12" s="4">
        <f>Apr!U11+May!U11+June!U11</f>
        <v>0</v>
      </c>
      <c r="V12" s="4">
        <f t="shared" si="10"/>
        <v>0</v>
      </c>
      <c r="W12" s="7">
        <f t="shared" si="11"/>
        <v>414.09000000000003</v>
      </c>
      <c r="X12" s="7">
        <f t="shared" si="12"/>
        <v>397.92449463840001</v>
      </c>
      <c r="Y12" s="7">
        <f t="shared" si="13"/>
        <v>-16.165505361600026</v>
      </c>
      <c r="Z12" s="17">
        <f t="shared" si="14"/>
        <v>1.4737500725900115</v>
      </c>
      <c r="AA12" s="17">
        <f t="shared" si="15"/>
        <v>4.4195342313754766</v>
      </c>
      <c r="AB12" s="17">
        <f t="shared" si="16"/>
        <v>5.8932843039654879</v>
      </c>
    </row>
    <row r="13" spans="1:28" ht="15.75" customHeight="1" x14ac:dyDescent="0.25">
      <c r="A13" s="4">
        <f t="shared" si="17"/>
        <v>8</v>
      </c>
      <c r="B13" s="5" t="s">
        <v>39</v>
      </c>
      <c r="C13" s="4">
        <v>600</v>
      </c>
      <c r="D13" s="6">
        <v>0.2334</v>
      </c>
      <c r="E13" s="7">
        <f>Apr!E12+May!E12+June!E12</f>
        <v>254.41000000000003</v>
      </c>
      <c r="F13" s="7">
        <f>Apr!F12+May!F12+June!F12</f>
        <v>183.06238859999999</v>
      </c>
      <c r="G13" s="7">
        <f t="shared" si="5"/>
        <v>-71.347611400000034</v>
      </c>
      <c r="H13" s="7">
        <f>Apr!H12+May!H12+June!H12</f>
        <v>439.09999999999991</v>
      </c>
      <c r="I13" s="7">
        <f>Apr!I12+May!I12+June!I12</f>
        <v>439.10125476660005</v>
      </c>
      <c r="J13" s="7">
        <f t="shared" si="6"/>
        <v>1.2547666001410107E-3</v>
      </c>
      <c r="K13" s="7">
        <f>Apr!K12+May!K12+June!K12</f>
        <v>931.14060000000006</v>
      </c>
      <c r="L13" s="7">
        <f>Apr!L12+May!L12+June!L12</f>
        <v>718.98801940559997</v>
      </c>
      <c r="M13" s="7">
        <f t="shared" si="7"/>
        <v>-212.15258059440009</v>
      </c>
      <c r="N13" s="4">
        <f>Apr!N12+May!N12+June!N12</f>
        <v>0</v>
      </c>
      <c r="O13" s="4">
        <f>Apr!O12+May!O12+June!O12</f>
        <v>0</v>
      </c>
      <c r="P13" s="4">
        <f t="shared" si="8"/>
        <v>0</v>
      </c>
      <c r="Q13" s="4">
        <f>Apr!Q12+May!Q12+June!Q12</f>
        <v>0</v>
      </c>
      <c r="R13" s="4">
        <f>Apr!R12+May!R12+June!R12</f>
        <v>0</v>
      </c>
      <c r="S13" s="4">
        <f t="shared" si="9"/>
        <v>0</v>
      </c>
      <c r="T13" s="4">
        <f>Apr!T12+May!T12+June!T12</f>
        <v>0</v>
      </c>
      <c r="U13" s="4">
        <f>Apr!U12+May!U12+June!U12</f>
        <v>0</v>
      </c>
      <c r="V13" s="4">
        <f t="shared" si="10"/>
        <v>0</v>
      </c>
      <c r="W13" s="7">
        <f t="shared" si="11"/>
        <v>1370.2406000000001</v>
      </c>
      <c r="X13" s="7">
        <f t="shared" si="12"/>
        <v>1158.0892741722</v>
      </c>
      <c r="Y13" s="7">
        <f t="shared" si="13"/>
        <v>-212.15132582780006</v>
      </c>
      <c r="Z13" s="17">
        <f t="shared" si="14"/>
        <v>2.3986426601591937</v>
      </c>
      <c r="AA13" s="17">
        <f t="shared" si="15"/>
        <v>3.9275572929217204</v>
      </c>
      <c r="AB13" s="17">
        <f t="shared" si="16"/>
        <v>6.3261999530809145</v>
      </c>
    </row>
    <row r="14" spans="1:28" ht="15.75" customHeight="1" x14ac:dyDescent="0.25">
      <c r="A14" s="4">
        <f t="shared" si="17"/>
        <v>9</v>
      </c>
      <c r="B14" s="8" t="s">
        <v>40</v>
      </c>
      <c r="C14" s="3">
        <f>SUM(C6:C13)</f>
        <v>3410</v>
      </c>
      <c r="D14" s="9"/>
      <c r="E14" s="10">
        <f t="shared" ref="E14:W14" si="18">SUM(E6:E13)</f>
        <v>1347.52</v>
      </c>
      <c r="F14" s="10">
        <f t="shared" si="18"/>
        <v>1193.22489402</v>
      </c>
      <c r="G14" s="10">
        <f t="shared" si="18"/>
        <v>-154.29510597999996</v>
      </c>
      <c r="H14" s="10">
        <f t="shared" si="18"/>
        <v>1433.3249999999998</v>
      </c>
      <c r="I14" s="10">
        <f t="shared" si="18"/>
        <v>1433.3385745331998</v>
      </c>
      <c r="J14" s="10">
        <f t="shared" si="18"/>
        <v>1.3574533200113592E-2</v>
      </c>
      <c r="K14" s="10">
        <f t="shared" si="18"/>
        <v>4756.6379999999999</v>
      </c>
      <c r="L14" s="10">
        <f t="shared" si="18"/>
        <v>4541.5806369990005</v>
      </c>
      <c r="M14" s="10">
        <f t="shared" si="18"/>
        <v>-215.05736300099989</v>
      </c>
      <c r="N14" s="3">
        <f t="shared" si="18"/>
        <v>0</v>
      </c>
      <c r="O14" s="3">
        <f t="shared" si="18"/>
        <v>0</v>
      </c>
      <c r="P14" s="3">
        <f t="shared" si="18"/>
        <v>0</v>
      </c>
      <c r="Q14" s="3">
        <f t="shared" si="18"/>
        <v>0</v>
      </c>
      <c r="R14" s="3">
        <f t="shared" si="18"/>
        <v>0</v>
      </c>
      <c r="S14" s="3">
        <f t="shared" si="18"/>
        <v>0</v>
      </c>
      <c r="T14" s="3">
        <f t="shared" si="18"/>
        <v>0</v>
      </c>
      <c r="U14" s="3">
        <f t="shared" si="18"/>
        <v>0</v>
      </c>
      <c r="V14" s="3">
        <f t="shared" si="18"/>
        <v>0</v>
      </c>
      <c r="W14" s="10">
        <f t="shared" si="18"/>
        <v>6189.9630000000006</v>
      </c>
      <c r="X14" s="10">
        <f>SUM(X6:X13)</f>
        <v>5974.9192115321994</v>
      </c>
      <c r="Y14" s="10">
        <f t="shared" ref="Y14" si="19">SUM(Y6:Y13)</f>
        <v>-215.04378846780025</v>
      </c>
      <c r="Z14" s="17">
        <f t="shared" si="14"/>
        <v>1.20123086747231</v>
      </c>
      <c r="AA14" s="17">
        <f t="shared" si="15"/>
        <v>3.8061396973527084</v>
      </c>
      <c r="AB14" s="17">
        <f t="shared" si="16"/>
        <v>5.0073705648250186</v>
      </c>
    </row>
    <row r="15" spans="1:28" ht="15.75" customHeight="1" x14ac:dyDescent="0.25">
      <c r="A15" s="4">
        <f t="shared" si="17"/>
        <v>10</v>
      </c>
      <c r="B15" s="5" t="s">
        <v>41</v>
      </c>
      <c r="C15" s="4">
        <v>770</v>
      </c>
      <c r="D15" s="6">
        <v>0.2334</v>
      </c>
      <c r="E15" s="7">
        <f>Apr!E14+May!E14+June!E14</f>
        <v>11.51</v>
      </c>
      <c r="F15" s="7">
        <f>Apr!F14+May!F14+June!F14</f>
        <v>-0.21032841000000002</v>
      </c>
      <c r="G15" s="7">
        <f t="shared" ref="G15:G20" si="20">F15-E15</f>
        <v>-11.72032841</v>
      </c>
      <c r="H15" s="7">
        <f>Apr!H14+May!H14+June!H14</f>
        <v>132.625</v>
      </c>
      <c r="I15" s="7">
        <f>Apr!I14+May!I14+June!I14</f>
        <v>132.63538500000001</v>
      </c>
      <c r="J15" s="7">
        <f t="shared" ref="J15:J20" si="21">I15-H15</f>
        <v>1.0385000000013633E-2</v>
      </c>
      <c r="K15" s="7">
        <f>Apr!K14+May!K14+June!K14</f>
        <v>0</v>
      </c>
      <c r="L15" s="7">
        <f>Apr!L14+May!L14+June!L14</f>
        <v>0</v>
      </c>
      <c r="M15" s="7">
        <f t="shared" ref="M15:M20" si="22">L15-K15</f>
        <v>0</v>
      </c>
      <c r="N15" s="4">
        <f>Apr!N14+May!N14+June!N14</f>
        <v>0</v>
      </c>
      <c r="O15" s="4">
        <f>Apr!O14+May!O14+June!O14</f>
        <v>0</v>
      </c>
      <c r="P15" s="4">
        <f t="shared" ref="P15:P20" si="23">O15-N15</f>
        <v>0</v>
      </c>
      <c r="Q15" s="4">
        <f>Apr!Q14+May!Q14+June!Q14</f>
        <v>0</v>
      </c>
      <c r="R15" s="4">
        <f>Apr!R14+May!R14+June!R14</f>
        <v>0</v>
      </c>
      <c r="S15" s="4">
        <f t="shared" ref="S15:S20" si="24">R15-Q15</f>
        <v>0</v>
      </c>
      <c r="T15" s="4">
        <f>Apr!T14+May!T14+June!T14</f>
        <v>0</v>
      </c>
      <c r="U15" s="4">
        <f>Apr!U14+May!U14+June!U14</f>
        <v>0</v>
      </c>
      <c r="V15" s="4">
        <f t="shared" ref="V15:V20" si="25">U15-T15</f>
        <v>0</v>
      </c>
      <c r="W15" s="7">
        <f t="shared" ref="W15:W20" si="26">T15+Q15+N15+K15+H15</f>
        <v>132.625</v>
      </c>
      <c r="X15" s="7">
        <f t="shared" ref="X15:X20" si="27">U15+R15+O15+L15+I15</f>
        <v>132.63538500000001</v>
      </c>
      <c r="Y15" s="7">
        <f t="shared" ref="Y15:Y20" si="28">X15-W15</f>
        <v>1.0385000000013633E-2</v>
      </c>
      <c r="Z15" s="17">
        <f t="shared" si="14"/>
        <v>-630.61088608999614</v>
      </c>
      <c r="AA15" s="17">
        <f t="shared" si="15"/>
        <v>0</v>
      </c>
      <c r="AB15" s="17">
        <f t="shared" si="16"/>
        <v>-630.61088608999614</v>
      </c>
    </row>
    <row r="16" spans="1:28" ht="15.75" customHeight="1" x14ac:dyDescent="0.25">
      <c r="A16" s="4">
        <f t="shared" si="17"/>
        <v>11</v>
      </c>
      <c r="B16" s="5" t="s">
        <v>42</v>
      </c>
      <c r="C16" s="4">
        <v>90</v>
      </c>
      <c r="D16" s="6">
        <v>0.2334</v>
      </c>
      <c r="E16" s="7">
        <f>Apr!E15+May!E15+June!E15</f>
        <v>0.16</v>
      </c>
      <c r="F16" s="7">
        <f>Apr!F15+May!F15+June!F15</f>
        <v>2.7244035119999999</v>
      </c>
      <c r="G16" s="7">
        <f t="shared" si="20"/>
        <v>2.5644035119999997</v>
      </c>
      <c r="H16" s="7">
        <f>Apr!H15+May!H15+June!H15</f>
        <v>15.224999999999998</v>
      </c>
      <c r="I16" s="7">
        <f>Apr!I15+May!I15+June!I15</f>
        <v>15.223515233400001</v>
      </c>
      <c r="J16" s="7">
        <f t="shared" si="21"/>
        <v>-1.4847665999973003E-3</v>
      </c>
      <c r="K16" s="7">
        <f>Apr!K15+May!K15+June!K15</f>
        <v>0</v>
      </c>
      <c r="L16" s="7">
        <f>Apr!L15+May!L15+June!L15</f>
        <v>0</v>
      </c>
      <c r="M16" s="7">
        <f t="shared" si="22"/>
        <v>0</v>
      </c>
      <c r="N16" s="4">
        <f>Apr!N15+May!N15+June!N15</f>
        <v>0</v>
      </c>
      <c r="O16" s="4">
        <f>Apr!O15+May!O15+June!O15</f>
        <v>0</v>
      </c>
      <c r="P16" s="4">
        <f t="shared" si="23"/>
        <v>0</v>
      </c>
      <c r="Q16" s="4">
        <f>Apr!Q15+May!Q15+June!Q15</f>
        <v>0</v>
      </c>
      <c r="R16" s="4">
        <f>Apr!R15+May!R15+June!R15</f>
        <v>0</v>
      </c>
      <c r="S16" s="4">
        <f t="shared" si="24"/>
        <v>0</v>
      </c>
      <c r="T16" s="4">
        <f>Apr!T15+May!T15+June!T15</f>
        <v>0</v>
      </c>
      <c r="U16" s="4">
        <f>Apr!U15+May!U15+June!U15</f>
        <v>0</v>
      </c>
      <c r="V16" s="4">
        <f t="shared" si="25"/>
        <v>0</v>
      </c>
      <c r="W16" s="7">
        <f t="shared" si="26"/>
        <v>15.224999999999998</v>
      </c>
      <c r="X16" s="7">
        <f t="shared" si="27"/>
        <v>15.223515233400001</v>
      </c>
      <c r="Y16" s="7">
        <f t="shared" si="28"/>
        <v>-1.4847665999973003E-3</v>
      </c>
      <c r="Z16" s="17">
        <f t="shared" si="14"/>
        <v>5.5878342420078342</v>
      </c>
      <c r="AA16" s="17">
        <f t="shared" si="15"/>
        <v>0</v>
      </c>
      <c r="AB16" s="17">
        <f t="shared" si="16"/>
        <v>5.5878342420078342</v>
      </c>
    </row>
    <row r="17" spans="1:28" ht="15.75" customHeight="1" x14ac:dyDescent="0.25">
      <c r="A17" s="4">
        <f t="shared" si="17"/>
        <v>12</v>
      </c>
      <c r="B17" s="5" t="s">
        <v>43</v>
      </c>
      <c r="C17" s="4">
        <v>50</v>
      </c>
      <c r="D17" s="6">
        <v>0.2334</v>
      </c>
      <c r="E17" s="7">
        <f>Apr!E16+May!E16+June!E16</f>
        <v>0.69000000000000006</v>
      </c>
      <c r="F17" s="7">
        <f>Apr!F16+May!F16+June!F16</f>
        <v>0.79969842000000013</v>
      </c>
      <c r="G17" s="7">
        <f t="shared" si="20"/>
        <v>0.10969842000000007</v>
      </c>
      <c r="H17" s="7">
        <f>Apr!H16+May!H16+June!H16</f>
        <v>29.225000000000001</v>
      </c>
      <c r="I17" s="7">
        <f>Apr!I16+May!I16+June!I16</f>
        <v>29.233350000000002</v>
      </c>
      <c r="J17" s="7">
        <f t="shared" si="21"/>
        <v>8.3500000000000796E-3</v>
      </c>
      <c r="K17" s="7">
        <f>Apr!K16+May!K16+June!K16</f>
        <v>0</v>
      </c>
      <c r="L17" s="7">
        <f>Apr!L16+May!L16+June!L16</f>
        <v>0</v>
      </c>
      <c r="M17" s="7">
        <f t="shared" si="22"/>
        <v>0</v>
      </c>
      <c r="N17" s="4">
        <f>Apr!N16+May!N16+June!N16</f>
        <v>0</v>
      </c>
      <c r="O17" s="4">
        <f>Apr!O16+May!O16+June!O16</f>
        <v>0</v>
      </c>
      <c r="P17" s="4">
        <f t="shared" si="23"/>
        <v>0</v>
      </c>
      <c r="Q17" s="4">
        <f>Apr!Q16+May!Q16+June!Q16</f>
        <v>0</v>
      </c>
      <c r="R17" s="4">
        <f>Apr!R16+May!R16+June!R16</f>
        <v>0</v>
      </c>
      <c r="S17" s="4">
        <f t="shared" si="24"/>
        <v>0</v>
      </c>
      <c r="T17" s="4">
        <f>Apr!T16+May!T16+June!T16</f>
        <v>0</v>
      </c>
      <c r="U17" s="4">
        <f>Apr!U16+May!U16+June!U16</f>
        <v>0</v>
      </c>
      <c r="V17" s="4">
        <f t="shared" si="25"/>
        <v>0</v>
      </c>
      <c r="W17" s="7">
        <f t="shared" si="26"/>
        <v>29.225000000000001</v>
      </c>
      <c r="X17" s="7">
        <f t="shared" si="27"/>
        <v>29.233350000000002</v>
      </c>
      <c r="Y17" s="7">
        <f t="shared" si="28"/>
        <v>8.3500000000000796E-3</v>
      </c>
      <c r="Z17" s="17">
        <f t="shared" si="14"/>
        <v>36.555467997548369</v>
      </c>
      <c r="AA17" s="17">
        <f t="shared" si="15"/>
        <v>0</v>
      </c>
      <c r="AB17" s="17">
        <f t="shared" si="16"/>
        <v>36.555467997548369</v>
      </c>
    </row>
    <row r="18" spans="1:28" ht="15.75" customHeight="1" x14ac:dyDescent="0.25">
      <c r="A18" s="4">
        <f t="shared" si="17"/>
        <v>13</v>
      </c>
      <c r="B18" s="5" t="s">
        <v>44</v>
      </c>
      <c r="C18" s="4">
        <v>725</v>
      </c>
      <c r="D18" s="6">
        <v>0.2334</v>
      </c>
      <c r="E18" s="7">
        <f>Apr!E17+May!E17+June!E17</f>
        <v>81.45</v>
      </c>
      <c r="F18" s="7">
        <f>Apr!F17+May!F17+June!F17</f>
        <v>83.082016972200009</v>
      </c>
      <c r="G18" s="7">
        <f t="shared" si="20"/>
        <v>1.632016972200006</v>
      </c>
      <c r="H18" s="7">
        <f>Apr!H17+May!H17+June!H17</f>
        <v>142.64999999999998</v>
      </c>
      <c r="I18" s="7">
        <f>Apr!I17+May!I17+June!I17</f>
        <v>142.6599152334</v>
      </c>
      <c r="J18" s="7">
        <f t="shared" si="21"/>
        <v>9.9152334000223163E-3</v>
      </c>
      <c r="K18" s="7">
        <f>Apr!K17+May!K17+June!K17</f>
        <v>0</v>
      </c>
      <c r="L18" s="7">
        <f>Apr!L17+May!L17+June!L17</f>
        <v>0</v>
      </c>
      <c r="M18" s="7">
        <f t="shared" si="22"/>
        <v>0</v>
      </c>
      <c r="N18" s="4">
        <f>Apr!N17+May!N17+June!N17</f>
        <v>0</v>
      </c>
      <c r="O18" s="4">
        <f>Apr!O17+May!O17+June!O17</f>
        <v>0</v>
      </c>
      <c r="P18" s="4">
        <f t="shared" si="23"/>
        <v>0</v>
      </c>
      <c r="Q18" s="4">
        <f>Apr!Q17+May!Q17+June!Q17</f>
        <v>0</v>
      </c>
      <c r="R18" s="4">
        <f>Apr!R17+May!R17+June!R17</f>
        <v>0</v>
      </c>
      <c r="S18" s="4">
        <f t="shared" si="24"/>
        <v>0</v>
      </c>
      <c r="T18" s="4">
        <f>Apr!T17+May!T17+June!T17</f>
        <v>0</v>
      </c>
      <c r="U18" s="4">
        <f>Apr!U17+May!U17+June!U17</f>
        <v>0</v>
      </c>
      <c r="V18" s="4">
        <f t="shared" si="25"/>
        <v>0</v>
      </c>
      <c r="W18" s="7">
        <f t="shared" si="26"/>
        <v>142.64999999999998</v>
      </c>
      <c r="X18" s="7">
        <f t="shared" si="27"/>
        <v>142.6599152334</v>
      </c>
      <c r="Y18" s="7">
        <f t="shared" si="28"/>
        <v>9.9152334000223163E-3</v>
      </c>
      <c r="Z18" s="17">
        <f t="shared" si="14"/>
        <v>1.7170973988406575</v>
      </c>
      <c r="AA18" s="17">
        <f t="shared" si="15"/>
        <v>0</v>
      </c>
      <c r="AB18" s="17">
        <f t="shared" si="16"/>
        <v>1.7170973988406575</v>
      </c>
    </row>
    <row r="19" spans="1:28" ht="15.75" customHeight="1" x14ac:dyDescent="0.25">
      <c r="A19" s="4">
        <f t="shared" si="17"/>
        <v>14</v>
      </c>
      <c r="B19" s="5" t="s">
        <v>45</v>
      </c>
      <c r="C19" s="4">
        <v>20</v>
      </c>
      <c r="D19" s="6">
        <v>0.2334</v>
      </c>
      <c r="E19" s="7">
        <f>Apr!E18+May!E18+June!E18</f>
        <v>0</v>
      </c>
      <c r="F19" s="7">
        <f>Apr!F18+May!F18+June!F18</f>
        <v>-1.86619638E-2</v>
      </c>
      <c r="G19" s="7">
        <f t="shared" si="20"/>
        <v>-1.86619638E-2</v>
      </c>
      <c r="H19" s="7">
        <f>Apr!H18+May!H18+June!H18</f>
        <v>7.9000000000000012</v>
      </c>
      <c r="I19" s="7">
        <f>Apr!I18+May!I18+June!I18</f>
        <v>7.8889195331999993</v>
      </c>
      <c r="J19" s="7">
        <f t="shared" si="21"/>
        <v>-1.1080466800001965E-2</v>
      </c>
      <c r="K19" s="7">
        <f>Apr!K18+May!K18+June!K18</f>
        <v>0</v>
      </c>
      <c r="L19" s="7">
        <f>Apr!L18+May!L18+June!L18</f>
        <v>0</v>
      </c>
      <c r="M19" s="7">
        <f t="shared" si="22"/>
        <v>0</v>
      </c>
      <c r="N19" s="4">
        <f>Apr!N18+May!N18+June!N18</f>
        <v>0</v>
      </c>
      <c r="O19" s="4">
        <f>Apr!O18+May!O18+June!O18</f>
        <v>0</v>
      </c>
      <c r="P19" s="4">
        <f t="shared" si="23"/>
        <v>0</v>
      </c>
      <c r="Q19" s="4">
        <f>Apr!Q18+May!Q18+June!Q18</f>
        <v>0</v>
      </c>
      <c r="R19" s="4">
        <f>Apr!R18+May!R18+June!R18</f>
        <v>0</v>
      </c>
      <c r="S19" s="4">
        <f t="shared" si="24"/>
        <v>0</v>
      </c>
      <c r="T19" s="4">
        <f>Apr!T18+May!T18+June!T18</f>
        <v>0</v>
      </c>
      <c r="U19" s="4">
        <f>Apr!U18+May!U18+June!U18</f>
        <v>0</v>
      </c>
      <c r="V19" s="4">
        <f t="shared" si="25"/>
        <v>0</v>
      </c>
      <c r="W19" s="7">
        <f t="shared" si="26"/>
        <v>7.9000000000000012</v>
      </c>
      <c r="X19" s="7">
        <f t="shared" si="27"/>
        <v>7.8889195331999993</v>
      </c>
      <c r="Y19" s="7">
        <f t="shared" si="28"/>
        <v>-1.1080466800001965E-2</v>
      </c>
      <c r="Z19" s="17">
        <f t="shared" si="14"/>
        <v>-422.72719086508994</v>
      </c>
      <c r="AA19" s="17">
        <f t="shared" si="15"/>
        <v>0</v>
      </c>
      <c r="AB19" s="17">
        <f t="shared" si="16"/>
        <v>-422.72719086508994</v>
      </c>
    </row>
    <row r="20" spans="1:28" ht="15.75" customHeight="1" x14ac:dyDescent="0.25">
      <c r="A20" s="4">
        <f t="shared" si="17"/>
        <v>15</v>
      </c>
      <c r="B20" s="5" t="s">
        <v>46</v>
      </c>
      <c r="C20" s="4">
        <v>1</v>
      </c>
      <c r="D20" s="6">
        <v>0.2334</v>
      </c>
      <c r="E20" s="7">
        <f>Apr!E19+May!E19+June!E19</f>
        <v>0.05</v>
      </c>
      <c r="F20" s="7">
        <f>Apr!F19+May!F19+June!F19</f>
        <v>0.10081713</v>
      </c>
      <c r="G20" s="7">
        <f t="shared" si="20"/>
        <v>5.0817130000000002E-2</v>
      </c>
      <c r="H20" s="7">
        <f>Apr!H19+May!H19+June!H19</f>
        <v>1.0499999999999998</v>
      </c>
      <c r="I20" s="7">
        <f>Apr!I19+May!I19+June!I19</f>
        <v>1.0619702333999999</v>
      </c>
      <c r="J20" s="7">
        <f t="shared" si="21"/>
        <v>1.197023340000003E-2</v>
      </c>
      <c r="K20" s="7">
        <f>Apr!K19+May!K19+June!K19</f>
        <v>0</v>
      </c>
      <c r="L20" s="7">
        <f>Apr!L19+May!L19+June!L19</f>
        <v>0</v>
      </c>
      <c r="M20" s="7">
        <f t="shared" si="22"/>
        <v>0</v>
      </c>
      <c r="N20" s="4">
        <f>Apr!N19+May!N19+June!N19</f>
        <v>0</v>
      </c>
      <c r="O20" s="4">
        <f>Apr!O19+May!O19+June!O19</f>
        <v>0</v>
      </c>
      <c r="P20" s="4">
        <f t="shared" si="23"/>
        <v>0</v>
      </c>
      <c r="Q20" s="4">
        <f>Apr!Q19+May!Q19+June!Q19</f>
        <v>0</v>
      </c>
      <c r="R20" s="4">
        <f>Apr!R19+May!R19+June!R19</f>
        <v>0</v>
      </c>
      <c r="S20" s="4">
        <f t="shared" si="24"/>
        <v>0</v>
      </c>
      <c r="T20" s="4">
        <f>Apr!T19+May!T19+June!T19</f>
        <v>0</v>
      </c>
      <c r="U20" s="4">
        <f>Apr!U19+May!U19+June!U19</f>
        <v>0</v>
      </c>
      <c r="V20" s="4">
        <f t="shared" si="25"/>
        <v>0</v>
      </c>
      <c r="W20" s="7">
        <f t="shared" si="26"/>
        <v>1.0499999999999998</v>
      </c>
      <c r="X20" s="7">
        <f t="shared" si="27"/>
        <v>1.0619702333999999</v>
      </c>
      <c r="Y20" s="7">
        <f t="shared" si="28"/>
        <v>1.197023340000003E-2</v>
      </c>
      <c r="Z20" s="17">
        <f t="shared" si="14"/>
        <v>10.533628892232896</v>
      </c>
      <c r="AA20" s="17">
        <f t="shared" si="15"/>
        <v>0</v>
      </c>
      <c r="AB20" s="17">
        <f t="shared" si="16"/>
        <v>10.533628892232896</v>
      </c>
    </row>
    <row r="21" spans="1:28" ht="15.75" customHeight="1" x14ac:dyDescent="0.25">
      <c r="A21" s="4">
        <f t="shared" si="17"/>
        <v>16</v>
      </c>
      <c r="B21" s="8" t="s">
        <v>47</v>
      </c>
      <c r="C21" s="3">
        <f>SUM(C15:C20)</f>
        <v>1656</v>
      </c>
      <c r="D21" s="9"/>
      <c r="E21" s="10">
        <f t="shared" ref="E21:R21" si="29">SUM(E15:E20)</f>
        <v>93.86</v>
      </c>
      <c r="F21" s="10">
        <f t="shared" si="29"/>
        <v>86.47794566040001</v>
      </c>
      <c r="G21" s="10">
        <f t="shared" si="29"/>
        <v>-7.3820543395999927</v>
      </c>
      <c r="H21" s="10">
        <f t="shared" si="29"/>
        <v>328.67499999999995</v>
      </c>
      <c r="I21" s="10">
        <f t="shared" si="29"/>
        <v>328.70305523340005</v>
      </c>
      <c r="J21" s="10">
        <f t="shared" si="29"/>
        <v>2.8055233400036794E-2</v>
      </c>
      <c r="K21" s="10">
        <f t="shared" si="29"/>
        <v>0</v>
      </c>
      <c r="L21" s="10">
        <f t="shared" si="29"/>
        <v>0</v>
      </c>
      <c r="M21" s="10">
        <f t="shared" si="29"/>
        <v>0</v>
      </c>
      <c r="N21" s="3">
        <f t="shared" si="29"/>
        <v>0</v>
      </c>
      <c r="O21" s="3">
        <f t="shared" si="29"/>
        <v>0</v>
      </c>
      <c r="P21" s="3">
        <f t="shared" si="29"/>
        <v>0</v>
      </c>
      <c r="Q21" s="3">
        <f t="shared" si="29"/>
        <v>0</v>
      </c>
      <c r="R21" s="3">
        <f t="shared" si="29"/>
        <v>0</v>
      </c>
      <c r="S21" s="3">
        <f>SUM(S15:S20)</f>
        <v>0</v>
      </c>
      <c r="T21" s="3">
        <f t="shared" ref="T21:Y21" si="30">SUM(T15:T20)</f>
        <v>0</v>
      </c>
      <c r="U21" s="3">
        <f t="shared" si="30"/>
        <v>0</v>
      </c>
      <c r="V21" s="3">
        <f t="shared" si="30"/>
        <v>0</v>
      </c>
      <c r="W21" s="10">
        <f t="shared" si="30"/>
        <v>328.67499999999995</v>
      </c>
      <c r="X21" s="10">
        <f t="shared" si="30"/>
        <v>328.70305523340005</v>
      </c>
      <c r="Y21" s="10">
        <f t="shared" si="30"/>
        <v>2.8055233400036794E-2</v>
      </c>
      <c r="Z21" s="17">
        <f t="shared" si="14"/>
        <v>3.8010044378739192</v>
      </c>
      <c r="AA21" s="17">
        <f t="shared" si="15"/>
        <v>0</v>
      </c>
      <c r="AB21" s="17">
        <f t="shared" si="16"/>
        <v>3.8010044378739192</v>
      </c>
    </row>
    <row r="22" spans="1:28" ht="15.75" customHeight="1" x14ac:dyDescent="0.25">
      <c r="A22" s="4">
        <f t="shared" si="17"/>
        <v>17</v>
      </c>
      <c r="B22" s="5" t="s">
        <v>48</v>
      </c>
      <c r="C22" s="4">
        <v>141.6</v>
      </c>
      <c r="D22" s="6">
        <v>0.2334</v>
      </c>
      <c r="E22" s="7">
        <f>Apr!E21+May!E21+June!E21</f>
        <v>22.3</v>
      </c>
      <c r="F22" s="7">
        <f>Apr!F21+May!F21+June!F21</f>
        <v>16.758936900000002</v>
      </c>
      <c r="G22" s="7">
        <f>F22-E22</f>
        <v>-5.5410630999999988</v>
      </c>
      <c r="H22" s="7">
        <f>Apr!H21+May!H21+June!H21</f>
        <v>37.799999999999997</v>
      </c>
      <c r="I22" s="7">
        <f>Apr!I21+May!I21+June!I21</f>
        <v>37.793295000000001</v>
      </c>
      <c r="J22" s="7">
        <f t="shared" ref="J22" si="31">I22-H22</f>
        <v>-6.7049999999966303E-3</v>
      </c>
      <c r="K22" s="7">
        <f>Apr!K21+May!K21+June!K21</f>
        <v>0</v>
      </c>
      <c r="L22" s="7">
        <f>Apr!L21+May!L21+June!L21</f>
        <v>0</v>
      </c>
      <c r="M22" s="7">
        <f t="shared" ref="M22" si="32">L22-K22</f>
        <v>0</v>
      </c>
      <c r="N22" s="4">
        <f>Apr!N21+May!N21+June!N21</f>
        <v>0</v>
      </c>
      <c r="O22" s="4">
        <f>Apr!O21+May!O21+June!O21</f>
        <v>0</v>
      </c>
      <c r="P22" s="4">
        <f>O22-N22</f>
        <v>0</v>
      </c>
      <c r="Q22" s="4">
        <f>Apr!Q21+May!Q21+June!Q21</f>
        <v>0</v>
      </c>
      <c r="R22" s="4">
        <f>Apr!R21+May!R21+June!R21</f>
        <v>0</v>
      </c>
      <c r="S22" s="4">
        <f t="shared" ref="S22" si="33">R22-Q22</f>
        <v>0</v>
      </c>
      <c r="T22" s="4">
        <f>Apr!T21+May!T21+June!T21</f>
        <v>0</v>
      </c>
      <c r="U22" s="4">
        <f>Apr!U21+May!U21+June!U21</f>
        <v>0</v>
      </c>
      <c r="V22" s="4">
        <f t="shared" ref="V22" si="34">U22-T22</f>
        <v>0</v>
      </c>
      <c r="W22" s="7">
        <f>T22+Q22+N22+K22+H22</f>
        <v>37.799999999999997</v>
      </c>
      <c r="X22" s="7">
        <f>U22+R22+O22+L22+I22</f>
        <v>37.793295000000001</v>
      </c>
      <c r="Y22" s="7">
        <f t="shared" ref="Y22" si="35">X22-W22</f>
        <v>-6.7049999999966303E-3</v>
      </c>
      <c r="Z22" s="17">
        <f t="shared" si="14"/>
        <v>2.2551129123232152</v>
      </c>
      <c r="AA22" s="17">
        <f t="shared" si="15"/>
        <v>0</v>
      </c>
      <c r="AB22" s="17">
        <f t="shared" si="16"/>
        <v>2.2551129123232152</v>
      </c>
    </row>
    <row r="23" spans="1:28" ht="15.75" customHeight="1" x14ac:dyDescent="0.25">
      <c r="A23" s="4">
        <f t="shared" si="17"/>
        <v>18</v>
      </c>
      <c r="B23" s="8" t="s">
        <v>49</v>
      </c>
      <c r="C23" s="3">
        <f>C22+C21+C14</f>
        <v>5207.6000000000004</v>
      </c>
      <c r="D23" s="9"/>
      <c r="E23" s="10">
        <f t="shared" ref="E23:Q23" si="36">E22+E21+E14</f>
        <v>1463.68</v>
      </c>
      <c r="F23" s="10">
        <f t="shared" si="36"/>
        <v>1296.4617765804001</v>
      </c>
      <c r="G23" s="10">
        <f t="shared" si="36"/>
        <v>-167.21822341959995</v>
      </c>
      <c r="H23" s="10">
        <f t="shared" si="36"/>
        <v>1799.7999999999997</v>
      </c>
      <c r="I23" s="10">
        <f t="shared" si="36"/>
        <v>1799.8349247665999</v>
      </c>
      <c r="J23" s="10">
        <f t="shared" si="36"/>
        <v>3.4924766600153756E-2</v>
      </c>
      <c r="K23" s="10">
        <f t="shared" si="36"/>
        <v>4756.6379999999999</v>
      </c>
      <c r="L23" s="10">
        <f t="shared" si="36"/>
        <v>4541.5806369990005</v>
      </c>
      <c r="M23" s="10">
        <f t="shared" si="36"/>
        <v>-215.05736300099989</v>
      </c>
      <c r="N23" s="3">
        <f t="shared" si="36"/>
        <v>0</v>
      </c>
      <c r="O23" s="3">
        <f t="shared" si="36"/>
        <v>0</v>
      </c>
      <c r="P23" s="3">
        <f t="shared" si="36"/>
        <v>0</v>
      </c>
      <c r="Q23" s="3">
        <f t="shared" si="36"/>
        <v>0</v>
      </c>
      <c r="R23" s="3">
        <f>R22+R21+R14</f>
        <v>0</v>
      </c>
      <c r="S23" s="3">
        <f t="shared" ref="S23:Y23" si="37">S22+S21+S14</f>
        <v>0</v>
      </c>
      <c r="T23" s="3">
        <f t="shared" si="37"/>
        <v>0</v>
      </c>
      <c r="U23" s="3">
        <f t="shared" si="37"/>
        <v>0</v>
      </c>
      <c r="V23" s="3">
        <f t="shared" si="37"/>
        <v>0</v>
      </c>
      <c r="W23" s="10">
        <f t="shared" si="37"/>
        <v>6556.438000000001</v>
      </c>
      <c r="X23" s="10">
        <f t="shared" si="37"/>
        <v>6341.4155617655997</v>
      </c>
      <c r="Y23" s="10">
        <f t="shared" si="37"/>
        <v>-215.02243823440023</v>
      </c>
      <c r="Z23" s="17">
        <f t="shared" si="14"/>
        <v>1.3882668639209073</v>
      </c>
      <c r="AA23" s="17">
        <f t="shared" si="15"/>
        <v>3.5030578757038691</v>
      </c>
      <c r="AB23" s="17">
        <f t="shared" si="16"/>
        <v>4.8913247396247765</v>
      </c>
    </row>
    <row r="24" spans="1:28" ht="15.75" customHeight="1" x14ac:dyDescent="0.25">
      <c r="A24" s="4">
        <f t="shared" si="17"/>
        <v>19</v>
      </c>
      <c r="B24" s="11" t="s">
        <v>50</v>
      </c>
      <c r="C24" s="4">
        <v>2100</v>
      </c>
      <c r="D24" s="6">
        <v>3.2000000000000001E-2</v>
      </c>
      <c r="E24" s="7">
        <f>Apr!E23+May!E23+June!E23</f>
        <v>100.91</v>
      </c>
      <c r="F24" s="7">
        <f>Apr!F23+May!F23+June!F23</f>
        <v>116.070615</v>
      </c>
      <c r="G24" s="7">
        <f t="shared" ref="G24:G38" si="38">F24-E24</f>
        <v>15.160615000000007</v>
      </c>
      <c r="H24" s="7">
        <f>Apr!H23+May!H23+June!H23</f>
        <v>81.075000000000003</v>
      </c>
      <c r="I24" s="7">
        <f>Apr!I23+May!I23+June!I23</f>
        <v>79.518552</v>
      </c>
      <c r="J24" s="7">
        <f t="shared" ref="J24:J38" si="39">I24-H24</f>
        <v>-1.5564480000000032</v>
      </c>
      <c r="K24" s="7">
        <f>Apr!K23+May!K23+June!K23</f>
        <v>264.38420000000002</v>
      </c>
      <c r="L24" s="7">
        <f>Apr!L23+May!L23+June!L23</f>
        <v>436.74026500000002</v>
      </c>
      <c r="M24" s="7">
        <f t="shared" ref="M24:M38" si="40">L24-K24</f>
        <v>172.356065</v>
      </c>
      <c r="N24" s="4">
        <f>Apr!N23+May!N23+June!N23</f>
        <v>0</v>
      </c>
      <c r="O24" s="4">
        <f>Apr!O23+May!O23+June!O23</f>
        <v>0</v>
      </c>
      <c r="P24" s="4">
        <f t="shared" ref="P24:P38" si="41">O24-N24</f>
        <v>0</v>
      </c>
      <c r="Q24" s="4">
        <f>Apr!Q23+May!Q23+June!Q23</f>
        <v>0</v>
      </c>
      <c r="R24" s="4">
        <f>Apr!R23+May!R23+June!R23</f>
        <v>0</v>
      </c>
      <c r="S24" s="4">
        <f t="shared" ref="S24:S38" si="42">R24-Q24</f>
        <v>0</v>
      </c>
      <c r="T24" s="4">
        <f>Apr!T23+May!T23+June!T23</f>
        <v>0</v>
      </c>
      <c r="U24" s="4">
        <f>Apr!U23+May!U23+June!U23</f>
        <v>0</v>
      </c>
      <c r="V24" s="4">
        <f t="shared" ref="V24:V38" si="43">U24-T24</f>
        <v>0</v>
      </c>
      <c r="W24" s="7">
        <f t="shared" ref="W24:W38" si="44">T24+Q24+N24+K24+H24</f>
        <v>345.45920000000001</v>
      </c>
      <c r="X24" s="7">
        <f t="shared" ref="X24:X38" si="45">U24+R24+O24+L24+I24</f>
        <v>516.25881700000002</v>
      </c>
      <c r="Y24" s="7">
        <f t="shared" ref="Y24:Y38" si="46">X24-W24</f>
        <v>170.79961700000001</v>
      </c>
      <c r="Z24" s="17">
        <f t="shared" si="14"/>
        <v>0.68508771147632841</v>
      </c>
      <c r="AA24" s="17">
        <f t="shared" si="15"/>
        <v>3.7627117337148599</v>
      </c>
      <c r="AB24" s="17">
        <f t="shared" si="16"/>
        <v>4.4477994451911886</v>
      </c>
    </row>
    <row r="25" spans="1:28" ht="15.75" customHeight="1" x14ac:dyDescent="0.25">
      <c r="A25" s="4">
        <f t="shared" si="17"/>
        <v>20</v>
      </c>
      <c r="B25" s="11" t="s">
        <v>51</v>
      </c>
      <c r="C25" s="4">
        <v>1000</v>
      </c>
      <c r="D25" s="6">
        <v>0.1076</v>
      </c>
      <c r="E25" s="7">
        <f>Apr!E24+May!E24+June!E24</f>
        <v>161.87</v>
      </c>
      <c r="F25" s="7">
        <f>Apr!F24+May!F24+June!F24</f>
        <v>204.07720599999999</v>
      </c>
      <c r="G25" s="7">
        <f t="shared" si="38"/>
        <v>42.207205999999985</v>
      </c>
      <c r="H25" s="7">
        <f>Apr!H24+May!H24+June!H24</f>
        <v>177.85000000000002</v>
      </c>
      <c r="I25" s="7">
        <f>Apr!I24+May!I24+June!I24</f>
        <v>284.70182199999999</v>
      </c>
      <c r="J25" s="7">
        <f t="shared" si="39"/>
        <v>106.85182199999997</v>
      </c>
      <c r="K25" s="7">
        <f>Apr!K24+May!K24+June!K24</f>
        <v>485.60999999999996</v>
      </c>
      <c r="L25" s="7">
        <f>Apr!L24+May!L24+June!L24</f>
        <v>804.02758399999993</v>
      </c>
      <c r="M25" s="7">
        <f t="shared" si="40"/>
        <v>318.41758399999998</v>
      </c>
      <c r="N25" s="4">
        <f>Apr!N24+May!N24+June!N24</f>
        <v>0</v>
      </c>
      <c r="O25" s="4">
        <f>Apr!O24+May!O24+June!O24</f>
        <v>0</v>
      </c>
      <c r="P25" s="4">
        <f t="shared" si="41"/>
        <v>0</v>
      </c>
      <c r="Q25" s="4">
        <f>Apr!Q24+May!Q24+June!Q24</f>
        <v>0</v>
      </c>
      <c r="R25" s="4">
        <f>Apr!R24+May!R24+June!R24</f>
        <v>0</v>
      </c>
      <c r="S25" s="4">
        <f t="shared" si="42"/>
        <v>0</v>
      </c>
      <c r="T25" s="4">
        <f>Apr!T24+May!T24+June!T24</f>
        <v>0</v>
      </c>
      <c r="U25" s="4">
        <f>Apr!U24+May!U24+June!U24</f>
        <v>0</v>
      </c>
      <c r="V25" s="4">
        <f t="shared" si="43"/>
        <v>0</v>
      </c>
      <c r="W25" s="7">
        <f t="shared" si="44"/>
        <v>663.46</v>
      </c>
      <c r="X25" s="7">
        <f t="shared" si="45"/>
        <v>1088.7294059999999</v>
      </c>
      <c r="Y25" s="7">
        <f t="shared" si="46"/>
        <v>425.26940599999989</v>
      </c>
      <c r="Z25" s="17">
        <f t="shared" si="14"/>
        <v>1.3950691876877226</v>
      </c>
      <c r="AA25" s="17">
        <f t="shared" si="15"/>
        <v>3.9398206186731111</v>
      </c>
      <c r="AB25" s="17">
        <f t="shared" si="16"/>
        <v>5.3348898063608337</v>
      </c>
    </row>
    <row r="26" spans="1:28" ht="15.75" customHeight="1" x14ac:dyDescent="0.25">
      <c r="A26" s="4">
        <f t="shared" si="17"/>
        <v>21</v>
      </c>
      <c r="B26" s="11" t="s">
        <v>52</v>
      </c>
      <c r="C26" s="4">
        <v>1000</v>
      </c>
      <c r="D26" s="6">
        <v>4.9000000000000002E-2</v>
      </c>
      <c r="E26" s="7">
        <f>Apr!E25+May!E25+June!E25</f>
        <v>65.540000000000006</v>
      </c>
      <c r="F26" s="7">
        <f>Apr!F25+May!F25+June!F25</f>
        <v>71.029190999999997</v>
      </c>
      <c r="G26" s="7">
        <f t="shared" si="38"/>
        <v>5.489190999999991</v>
      </c>
      <c r="H26" s="7">
        <f>Apr!H25+May!H25+June!H25</f>
        <v>126.97500000000001</v>
      </c>
      <c r="I26" s="7">
        <f>Apr!I25+May!I25+June!I25</f>
        <v>198.027691</v>
      </c>
      <c r="J26" s="7">
        <f t="shared" si="39"/>
        <v>71.052690999999996</v>
      </c>
      <c r="K26" s="7">
        <f>Apr!K25+May!K25+June!K25</f>
        <v>197.27539999999999</v>
      </c>
      <c r="L26" s="7">
        <f>Apr!L25+May!L25+June!L25</f>
        <v>268.70928400000003</v>
      </c>
      <c r="M26" s="7">
        <f t="shared" si="40"/>
        <v>71.433884000000035</v>
      </c>
      <c r="N26" s="4">
        <f>Apr!N25+May!N25+June!N25</f>
        <v>0</v>
      </c>
      <c r="O26" s="4">
        <f>Apr!O25+May!O25+June!O25</f>
        <v>0</v>
      </c>
      <c r="P26" s="4">
        <f t="shared" si="41"/>
        <v>0</v>
      </c>
      <c r="Q26" s="4">
        <f>Apr!Q25+May!Q25+June!Q25</f>
        <v>0</v>
      </c>
      <c r="R26" s="4">
        <f>Apr!R25+May!R25+June!R25</f>
        <v>0</v>
      </c>
      <c r="S26" s="4">
        <f t="shared" si="42"/>
        <v>0</v>
      </c>
      <c r="T26" s="4">
        <f>Apr!T25+May!T25+June!T25</f>
        <v>0</v>
      </c>
      <c r="U26" s="4">
        <f>Apr!U25+May!U25+June!U25</f>
        <v>0</v>
      </c>
      <c r="V26" s="4">
        <f t="shared" si="43"/>
        <v>0</v>
      </c>
      <c r="W26" s="7">
        <f t="shared" si="44"/>
        <v>324.25040000000001</v>
      </c>
      <c r="X26" s="7">
        <f t="shared" si="45"/>
        <v>466.73697500000003</v>
      </c>
      <c r="Y26" s="7">
        <f t="shared" si="46"/>
        <v>142.48657500000002</v>
      </c>
      <c r="Z26" s="17">
        <f t="shared" si="14"/>
        <v>2.7879761575772419</v>
      </c>
      <c r="AA26" s="17">
        <f t="shared" si="15"/>
        <v>3.7830824231124924</v>
      </c>
      <c r="AB26" s="17">
        <f t="shared" si="16"/>
        <v>6.5710585806897344</v>
      </c>
    </row>
    <row r="27" spans="1:28" ht="15.75" customHeight="1" x14ac:dyDescent="0.25">
      <c r="A27" s="4">
        <f t="shared" si="17"/>
        <v>22</v>
      </c>
      <c r="B27" s="11" t="s">
        <v>53</v>
      </c>
      <c r="C27" s="4">
        <v>2000</v>
      </c>
      <c r="D27" s="6">
        <v>2.1000000000000001E-2</v>
      </c>
      <c r="E27" s="7">
        <f>Apr!E26+May!E26+June!E26</f>
        <v>74.48</v>
      </c>
      <c r="F27" s="7">
        <f>Apr!F26+May!F26+June!F26</f>
        <v>81.056044999999997</v>
      </c>
      <c r="G27" s="7">
        <f t="shared" si="38"/>
        <v>6.5760449999999935</v>
      </c>
      <c r="H27" s="7">
        <f>Apr!H26+May!H26+June!H26</f>
        <v>51.2</v>
      </c>
      <c r="I27" s="7">
        <f>Apr!I26+May!I26+June!I26</f>
        <v>61.049996999999998</v>
      </c>
      <c r="J27" s="7">
        <f t="shared" si="39"/>
        <v>9.8499969999999948</v>
      </c>
      <c r="K27" s="7">
        <f>Apr!K26+May!K26+June!K26</f>
        <v>128.85040000000001</v>
      </c>
      <c r="L27" s="7">
        <f>Apr!L26+May!L26+June!L26</f>
        <v>142.57477</v>
      </c>
      <c r="M27" s="7">
        <f t="shared" si="40"/>
        <v>13.724369999999993</v>
      </c>
      <c r="N27" s="4">
        <f>Apr!N26+May!N26+June!N26</f>
        <v>0</v>
      </c>
      <c r="O27" s="4">
        <f>Apr!O26+May!O26+June!O26</f>
        <v>0</v>
      </c>
      <c r="P27" s="4">
        <f t="shared" si="41"/>
        <v>0</v>
      </c>
      <c r="Q27" s="4">
        <f>Apr!Q26+May!Q26+June!Q26</f>
        <v>0</v>
      </c>
      <c r="R27" s="4">
        <f>Apr!R26+May!R26+June!R26</f>
        <v>0</v>
      </c>
      <c r="S27" s="4">
        <f t="shared" si="42"/>
        <v>0</v>
      </c>
      <c r="T27" s="4">
        <f>Apr!T26+May!T26+June!T26</f>
        <v>0</v>
      </c>
      <c r="U27" s="4">
        <f>Apr!U26+May!U26+June!U26</f>
        <v>0</v>
      </c>
      <c r="V27" s="4">
        <f t="shared" si="43"/>
        <v>0</v>
      </c>
      <c r="W27" s="7">
        <f t="shared" si="44"/>
        <v>180.05040000000002</v>
      </c>
      <c r="X27" s="7">
        <f t="shared" si="45"/>
        <v>203.62476699999999</v>
      </c>
      <c r="Y27" s="7">
        <f t="shared" si="46"/>
        <v>23.574366999999967</v>
      </c>
      <c r="Z27" s="17">
        <f t="shared" si="14"/>
        <v>0.75318252944613817</v>
      </c>
      <c r="AA27" s="17">
        <f t="shared" si="15"/>
        <v>1.7589652937051148</v>
      </c>
      <c r="AB27" s="17">
        <f t="shared" si="16"/>
        <v>2.5121478231512531</v>
      </c>
    </row>
    <row r="28" spans="1:28" ht="15.75" customHeight="1" x14ac:dyDescent="0.25">
      <c r="A28" s="4">
        <f t="shared" si="17"/>
        <v>23</v>
      </c>
      <c r="B28" s="11" t="s">
        <v>54</v>
      </c>
      <c r="C28" s="4">
        <v>500</v>
      </c>
      <c r="D28" s="6">
        <v>3.3700000000000001E-2</v>
      </c>
      <c r="E28" s="7">
        <f>Apr!E27+May!E27+June!E27</f>
        <v>27.869999999999997</v>
      </c>
      <c r="F28" s="7">
        <f>Apr!F27+May!F27+June!F27</f>
        <v>25.734365999999998</v>
      </c>
      <c r="G28" s="7">
        <f t="shared" si="38"/>
        <v>-2.1356339999999996</v>
      </c>
      <c r="H28" s="7">
        <f>Apr!H27+May!H27+June!H27</f>
        <v>23.55</v>
      </c>
      <c r="I28" s="7">
        <f>Apr!I27+May!I27+June!I27</f>
        <v>22.703935999999999</v>
      </c>
      <c r="J28" s="7">
        <f t="shared" si="39"/>
        <v>-0.84606400000000193</v>
      </c>
      <c r="K28" s="7">
        <f>Apr!K27+May!K27+June!K27</f>
        <v>71.904600000000002</v>
      </c>
      <c r="L28" s="7">
        <f>Apr!L27+May!L27+June!L27</f>
        <v>81.212215</v>
      </c>
      <c r="M28" s="7">
        <f t="shared" si="40"/>
        <v>9.3076149999999984</v>
      </c>
      <c r="N28" s="4">
        <f>Apr!N27+May!N27+June!N27</f>
        <v>0</v>
      </c>
      <c r="O28" s="4">
        <f>Apr!O27+May!O27+June!O27</f>
        <v>0</v>
      </c>
      <c r="P28" s="4">
        <f t="shared" si="41"/>
        <v>0</v>
      </c>
      <c r="Q28" s="4">
        <f>Apr!Q27+May!Q27+June!Q27</f>
        <v>0</v>
      </c>
      <c r="R28" s="4">
        <f>Apr!R27+May!R27+June!R27</f>
        <v>0</v>
      </c>
      <c r="S28" s="4">
        <f t="shared" si="42"/>
        <v>0</v>
      </c>
      <c r="T28" s="4">
        <f>Apr!T27+May!T27+June!T27</f>
        <v>0</v>
      </c>
      <c r="U28" s="4">
        <f>Apr!U27+May!U27+June!U27</f>
        <v>0</v>
      </c>
      <c r="V28" s="4">
        <f t="shared" si="43"/>
        <v>0</v>
      </c>
      <c r="W28" s="7">
        <f t="shared" si="44"/>
        <v>95.454599999999999</v>
      </c>
      <c r="X28" s="7">
        <f t="shared" si="45"/>
        <v>103.916151</v>
      </c>
      <c r="Y28" s="7">
        <f t="shared" si="46"/>
        <v>8.461551</v>
      </c>
      <c r="Z28" s="17">
        <f t="shared" si="14"/>
        <v>0.88224190174337302</v>
      </c>
      <c r="AA28" s="17">
        <f t="shared" si="15"/>
        <v>3.1557884503546738</v>
      </c>
      <c r="AB28" s="17">
        <f t="shared" si="16"/>
        <v>4.0380303520980467</v>
      </c>
    </row>
    <row r="29" spans="1:28" ht="15.75" customHeight="1" x14ac:dyDescent="0.25">
      <c r="A29" s="4">
        <f t="shared" si="17"/>
        <v>24</v>
      </c>
      <c r="B29" s="11" t="s">
        <v>55</v>
      </c>
      <c r="C29" s="4">
        <v>2400</v>
      </c>
      <c r="D29" s="6">
        <v>2.3800000000000002E-2</v>
      </c>
      <c r="E29" s="7">
        <f>Apr!E28+May!E28+June!E28</f>
        <v>0</v>
      </c>
      <c r="F29" s="7">
        <f>Apr!F28+May!F28+June!F28</f>
        <v>92.569451999999998</v>
      </c>
      <c r="G29" s="7">
        <f t="shared" si="38"/>
        <v>92.569451999999998</v>
      </c>
      <c r="H29" s="7">
        <f>Apr!H28+May!H28+June!H28</f>
        <v>0</v>
      </c>
      <c r="I29" s="7">
        <f>Apr!I28+May!I28+June!I28</f>
        <v>153.58951999999999</v>
      </c>
      <c r="J29" s="7">
        <f t="shared" si="39"/>
        <v>153.58951999999999</v>
      </c>
      <c r="K29" s="7">
        <f>Apr!K28+May!K28+June!K28</f>
        <v>0</v>
      </c>
      <c r="L29" s="7">
        <f>Apr!L28+May!L28+June!L28</f>
        <v>486.32759199999998</v>
      </c>
      <c r="M29" s="7">
        <f t="shared" si="40"/>
        <v>486.32759199999998</v>
      </c>
      <c r="N29" s="4">
        <f>Apr!N28+May!N28+June!N28</f>
        <v>0</v>
      </c>
      <c r="O29" s="4">
        <f>Apr!O28+May!O28+June!O28</f>
        <v>0</v>
      </c>
      <c r="P29" s="4">
        <f t="shared" si="41"/>
        <v>0</v>
      </c>
      <c r="Q29" s="4">
        <f>Apr!Q28+May!Q28+June!Q28</f>
        <v>0</v>
      </c>
      <c r="R29" s="4">
        <f>Apr!R28+May!R28+June!R28</f>
        <v>0</v>
      </c>
      <c r="S29" s="4">
        <f t="shared" si="42"/>
        <v>0</v>
      </c>
      <c r="T29" s="4">
        <f>Apr!T28+May!T28+June!T28</f>
        <v>0</v>
      </c>
      <c r="U29" s="4">
        <f>Apr!U28+May!U28+June!U28</f>
        <v>0</v>
      </c>
      <c r="V29" s="4">
        <f t="shared" si="43"/>
        <v>0</v>
      </c>
      <c r="W29" s="7">
        <f t="shared" si="44"/>
        <v>0</v>
      </c>
      <c r="X29" s="7">
        <f t="shared" si="45"/>
        <v>639.91711199999997</v>
      </c>
      <c r="Y29" s="7">
        <f t="shared" si="46"/>
        <v>639.91711199999997</v>
      </c>
      <c r="Z29" s="17">
        <f t="shared" si="14"/>
        <v>1.6591814759797865</v>
      </c>
      <c r="AA29" s="17">
        <f t="shared" si="15"/>
        <v>5.2536509776464921</v>
      </c>
      <c r="AB29" s="17">
        <f t="shared" si="16"/>
        <v>6.9128324536262786</v>
      </c>
    </row>
    <row r="30" spans="1:28" ht="15.75" customHeight="1" x14ac:dyDescent="0.25">
      <c r="A30" s="4">
        <f t="shared" si="17"/>
        <v>25</v>
      </c>
      <c r="B30" s="11" t="s">
        <v>56</v>
      </c>
      <c r="C30" s="4"/>
      <c r="D30" s="6"/>
      <c r="E30" s="7">
        <f>Apr!E29+May!E29+June!E29</f>
        <v>0</v>
      </c>
      <c r="F30" s="7">
        <f>Apr!F29+May!F29+June!F29</f>
        <v>0</v>
      </c>
      <c r="G30" s="7">
        <f t="shared" si="38"/>
        <v>0</v>
      </c>
      <c r="H30" s="7">
        <f>Apr!H29+May!H29+June!H29</f>
        <v>0</v>
      </c>
      <c r="I30" s="7">
        <f>Apr!I29+May!I29+June!I29</f>
        <v>-0.71442899999999998</v>
      </c>
      <c r="J30" s="7">
        <f t="shared" si="39"/>
        <v>-0.71442899999999998</v>
      </c>
      <c r="K30" s="7">
        <f>Apr!K29+May!K29+June!K29</f>
        <v>0</v>
      </c>
      <c r="L30" s="7">
        <f>Apr!L29+May!L29+June!L29</f>
        <v>0</v>
      </c>
      <c r="M30" s="7">
        <f t="shared" si="40"/>
        <v>0</v>
      </c>
      <c r="N30" s="4">
        <f>Apr!N29+May!N29+June!N29</f>
        <v>0</v>
      </c>
      <c r="O30" s="4">
        <f>Apr!O29+May!O29+June!O29</f>
        <v>0</v>
      </c>
      <c r="P30" s="4">
        <f t="shared" si="41"/>
        <v>0</v>
      </c>
      <c r="Q30" s="4">
        <f>Apr!Q29+May!Q29+June!Q29</f>
        <v>0</v>
      </c>
      <c r="R30" s="4">
        <f>Apr!R29+May!R29+June!R29</f>
        <v>0</v>
      </c>
      <c r="S30" s="4">
        <f t="shared" si="42"/>
        <v>0</v>
      </c>
      <c r="T30" s="4">
        <f>Apr!T29+May!T29+June!T29</f>
        <v>0</v>
      </c>
      <c r="U30" s="4">
        <f>Apr!U29+May!U29+June!U29</f>
        <v>0</v>
      </c>
      <c r="V30" s="4">
        <f t="shared" si="43"/>
        <v>0</v>
      </c>
      <c r="W30" s="7">
        <f t="shared" si="44"/>
        <v>0</v>
      </c>
      <c r="X30" s="7">
        <f t="shared" si="45"/>
        <v>-0.71442899999999998</v>
      </c>
      <c r="Y30" s="7">
        <f t="shared" si="46"/>
        <v>-0.71442899999999998</v>
      </c>
      <c r="Z30" s="17" t="e">
        <f t="shared" si="14"/>
        <v>#DIV/0!</v>
      </c>
      <c r="AA30" s="17" t="e">
        <f t="shared" si="15"/>
        <v>#DIV/0!</v>
      </c>
      <c r="AB30" s="17" t="e">
        <f t="shared" si="16"/>
        <v>#DIV/0!</v>
      </c>
    </row>
    <row r="31" spans="1:28" ht="15.75" customHeight="1" x14ac:dyDescent="0.25">
      <c r="A31" s="4">
        <f t="shared" si="17"/>
        <v>26</v>
      </c>
      <c r="B31" s="11" t="s">
        <v>57</v>
      </c>
      <c r="C31" s="4">
        <v>1500</v>
      </c>
      <c r="D31" s="6">
        <v>1.34E-2</v>
      </c>
      <c r="E31" s="7">
        <f>Apr!E30+May!E30+June!E30</f>
        <v>0</v>
      </c>
      <c r="F31" s="7">
        <f>Apr!F30+May!F30+June!F30</f>
        <v>39.279294</v>
      </c>
      <c r="G31" s="7">
        <f t="shared" si="38"/>
        <v>39.279294</v>
      </c>
      <c r="H31" s="7">
        <f>Apr!H30+May!H30+June!H30</f>
        <v>0</v>
      </c>
      <c r="I31" s="7">
        <f>Apr!I30+May!I30+June!I30</f>
        <v>66.826072000000011</v>
      </c>
      <c r="J31" s="7">
        <f t="shared" si="39"/>
        <v>66.826072000000011</v>
      </c>
      <c r="K31" s="7">
        <f>Apr!K30+May!K30+June!K30</f>
        <v>0</v>
      </c>
      <c r="L31" s="7">
        <f>Apr!L30+May!L30+June!L30</f>
        <v>142.46064100000001</v>
      </c>
      <c r="M31" s="7">
        <f t="shared" si="40"/>
        <v>142.46064100000001</v>
      </c>
      <c r="N31" s="4">
        <f>Apr!N30+May!N30+June!N30</f>
        <v>0</v>
      </c>
      <c r="O31" s="4">
        <f>Apr!O30+May!O30+June!O30</f>
        <v>0</v>
      </c>
      <c r="P31" s="4">
        <f t="shared" si="41"/>
        <v>0</v>
      </c>
      <c r="Q31" s="4">
        <f>Apr!Q30+May!Q30+June!Q30</f>
        <v>0</v>
      </c>
      <c r="R31" s="4">
        <f>Apr!R30+May!R30+June!R30</f>
        <v>0</v>
      </c>
      <c r="S31" s="4">
        <f t="shared" si="42"/>
        <v>0</v>
      </c>
      <c r="T31" s="4">
        <f>Apr!T30+May!T30+June!T30</f>
        <v>0</v>
      </c>
      <c r="U31" s="4">
        <f>Apr!U30+May!U30+June!U30</f>
        <v>0</v>
      </c>
      <c r="V31" s="4">
        <f t="shared" si="43"/>
        <v>0</v>
      </c>
      <c r="W31" s="7">
        <f t="shared" si="44"/>
        <v>0</v>
      </c>
      <c r="X31" s="7">
        <f t="shared" si="45"/>
        <v>209.28671300000002</v>
      </c>
      <c r="Y31" s="7">
        <f t="shared" si="46"/>
        <v>209.28671300000002</v>
      </c>
      <c r="Z31" s="17">
        <f t="shared" si="14"/>
        <v>1.7013053238686013</v>
      </c>
      <c r="AA31" s="17">
        <f t="shared" si="15"/>
        <v>3.6268635836479142</v>
      </c>
      <c r="AB31" s="17">
        <f t="shared" si="16"/>
        <v>5.3281689075165151</v>
      </c>
    </row>
    <row r="32" spans="1:28" ht="15.75" customHeight="1" x14ac:dyDescent="0.25">
      <c r="A32" s="4">
        <f t="shared" si="17"/>
        <v>27</v>
      </c>
      <c r="B32" s="11" t="s">
        <v>58</v>
      </c>
      <c r="C32" s="4">
        <v>630</v>
      </c>
      <c r="D32" s="6">
        <v>1.7299999999999999E-2</v>
      </c>
      <c r="E32" s="7">
        <f>Apr!E31+May!E31+June!E31</f>
        <v>10.99</v>
      </c>
      <c r="F32" s="7">
        <f>Apr!F31+May!F31+June!F31</f>
        <v>18.960861999999999</v>
      </c>
      <c r="G32" s="7">
        <f t="shared" si="38"/>
        <v>7.9708619999999986</v>
      </c>
      <c r="H32" s="7">
        <f>Apr!H31+May!H31+June!H31</f>
        <v>12.975000000000001</v>
      </c>
      <c r="I32" s="7">
        <f>Apr!I31+May!I31+June!I31</f>
        <v>11.594225999999999</v>
      </c>
      <c r="J32" s="7">
        <f t="shared" si="39"/>
        <v>-1.3807740000000024</v>
      </c>
      <c r="K32" s="7">
        <f>Apr!K31+May!K31+June!K31</f>
        <v>28.793800000000005</v>
      </c>
      <c r="L32" s="7">
        <f>Apr!L31+May!L31+June!L31</f>
        <v>51.390940000000001</v>
      </c>
      <c r="M32" s="7">
        <f t="shared" si="40"/>
        <v>22.597139999999996</v>
      </c>
      <c r="N32" s="4">
        <f>Apr!N31+May!N31+June!N31</f>
        <v>0</v>
      </c>
      <c r="O32" s="4">
        <f>Apr!O31+May!O31+June!O31</f>
        <v>0</v>
      </c>
      <c r="P32" s="4">
        <f t="shared" si="41"/>
        <v>0</v>
      </c>
      <c r="Q32" s="4">
        <f>Apr!Q31+May!Q31+June!Q31</f>
        <v>0</v>
      </c>
      <c r="R32" s="4">
        <f>Apr!R31+May!R31+June!R31</f>
        <v>0</v>
      </c>
      <c r="S32" s="4">
        <f t="shared" si="42"/>
        <v>0</v>
      </c>
      <c r="T32" s="4">
        <f>Apr!T31+May!T31+June!T31</f>
        <v>0</v>
      </c>
      <c r="U32" s="4">
        <f>Apr!U31+May!U31+June!U31</f>
        <v>0</v>
      </c>
      <c r="V32" s="4">
        <f t="shared" si="43"/>
        <v>0</v>
      </c>
      <c r="W32" s="7">
        <f t="shared" si="44"/>
        <v>41.768800000000006</v>
      </c>
      <c r="X32" s="7">
        <f t="shared" si="45"/>
        <v>62.985166</v>
      </c>
      <c r="Y32" s="7">
        <f t="shared" si="46"/>
        <v>21.216365999999994</v>
      </c>
      <c r="Z32" s="17">
        <f t="shared" si="14"/>
        <v>0.61148200962593369</v>
      </c>
      <c r="AA32" s="17">
        <f t="shared" si="15"/>
        <v>2.7103693914337863</v>
      </c>
      <c r="AB32" s="17">
        <f t="shared" si="16"/>
        <v>3.3218514010597202</v>
      </c>
    </row>
    <row r="33" spans="1:28" ht="15.75" customHeight="1" x14ac:dyDescent="0.25">
      <c r="A33" s="4">
        <f t="shared" si="17"/>
        <v>28</v>
      </c>
      <c r="B33" s="11" t="s">
        <v>59</v>
      </c>
      <c r="C33" s="4">
        <v>840</v>
      </c>
      <c r="D33" s="6">
        <v>2.3800000000000002E-2</v>
      </c>
      <c r="E33" s="7">
        <f>Apr!E32+May!E32+June!E32</f>
        <v>19.27</v>
      </c>
      <c r="F33" s="7">
        <f>Apr!F32+May!F32+June!F32</f>
        <v>33.779710999999999</v>
      </c>
      <c r="G33" s="7">
        <f t="shared" si="38"/>
        <v>14.509710999999999</v>
      </c>
      <c r="H33" s="7">
        <f>Apr!H32+May!H32+June!H32</f>
        <v>24.624999999999996</v>
      </c>
      <c r="I33" s="7">
        <f>Apr!I32+May!I32+June!I32</f>
        <v>22.674557</v>
      </c>
      <c r="J33" s="7">
        <f t="shared" si="39"/>
        <v>-1.9504429999999964</v>
      </c>
      <c r="K33" s="7">
        <f>Apr!K32+May!K32+June!K32</f>
        <v>50.872800000000005</v>
      </c>
      <c r="L33" s="7">
        <f>Apr!L32+May!L32+June!L32</f>
        <v>91.498154</v>
      </c>
      <c r="M33" s="7">
        <f t="shared" si="40"/>
        <v>40.625353999999994</v>
      </c>
      <c r="N33" s="4">
        <f>Apr!N32+May!N32+June!N32</f>
        <v>0</v>
      </c>
      <c r="O33" s="4">
        <f>Apr!O32+May!O32+June!O32</f>
        <v>0</v>
      </c>
      <c r="P33" s="4">
        <f t="shared" si="41"/>
        <v>0</v>
      </c>
      <c r="Q33" s="4">
        <f>Apr!Q32+May!Q32+June!Q32</f>
        <v>0</v>
      </c>
      <c r="R33" s="4">
        <f>Apr!R32+May!R32+June!R32</f>
        <v>0</v>
      </c>
      <c r="S33" s="4">
        <f t="shared" si="42"/>
        <v>0</v>
      </c>
      <c r="T33" s="4">
        <f>Apr!T32+May!T32+June!T32</f>
        <v>0</v>
      </c>
      <c r="U33" s="4">
        <f>Apr!U32+May!U32+June!U32</f>
        <v>0</v>
      </c>
      <c r="V33" s="4">
        <f t="shared" si="43"/>
        <v>0</v>
      </c>
      <c r="W33" s="7">
        <f t="shared" si="44"/>
        <v>75.497799999999998</v>
      </c>
      <c r="X33" s="7">
        <f t="shared" si="45"/>
        <v>114.17271099999999</v>
      </c>
      <c r="Y33" s="7">
        <f t="shared" si="46"/>
        <v>38.674910999999994</v>
      </c>
      <c r="Z33" s="17">
        <f t="shared" si="14"/>
        <v>0.67124780907687465</v>
      </c>
      <c r="AA33" s="17">
        <f t="shared" si="15"/>
        <v>2.7086719007157876</v>
      </c>
      <c r="AB33" s="17">
        <f t="shared" si="16"/>
        <v>3.3799197097926621</v>
      </c>
    </row>
    <row r="34" spans="1:28" ht="15.75" customHeight="1" x14ac:dyDescent="0.25">
      <c r="A34" s="4">
        <f t="shared" si="17"/>
        <v>29</v>
      </c>
      <c r="B34" s="11" t="s">
        <v>60</v>
      </c>
      <c r="C34" s="4">
        <v>440</v>
      </c>
      <c r="D34" s="6">
        <v>9.5999999999999992E-3</v>
      </c>
      <c r="E34" s="7">
        <f>Apr!E33+May!E33+June!E33</f>
        <v>2.7399999999999998</v>
      </c>
      <c r="F34" s="7">
        <f>Apr!F33+May!F33+June!F33</f>
        <v>2.8453924704000002</v>
      </c>
      <c r="G34" s="7">
        <f t="shared" si="38"/>
        <v>0.10539247040000044</v>
      </c>
      <c r="H34" s="7">
        <f>Apr!H33+May!H33+June!H33</f>
        <v>1.5249999999999999</v>
      </c>
      <c r="I34" s="7">
        <f>Apr!I33+May!I33+June!I33</f>
        <v>0</v>
      </c>
      <c r="J34" s="7">
        <f t="shared" si="39"/>
        <v>-1.5249999999999999</v>
      </c>
      <c r="K34" s="7">
        <f>Apr!K33+May!K33+June!K33</f>
        <v>7.4528000000000008</v>
      </c>
      <c r="L34" s="7">
        <f>Apr!L33+May!L33+June!L33</f>
        <v>7.6504691335999997</v>
      </c>
      <c r="M34" s="7">
        <f t="shared" si="40"/>
        <v>0.19766913359999894</v>
      </c>
      <c r="N34" s="4">
        <f>Apr!N33+May!N33+June!N33</f>
        <v>0</v>
      </c>
      <c r="O34" s="4">
        <f>Apr!O33+May!O33+June!O33</f>
        <v>0</v>
      </c>
      <c r="P34" s="4">
        <f t="shared" si="41"/>
        <v>0</v>
      </c>
      <c r="Q34" s="4">
        <f>Apr!Q33+May!Q33+June!Q33</f>
        <v>0</v>
      </c>
      <c r="R34" s="4">
        <f>Apr!R33+May!R33+June!R33</f>
        <v>0</v>
      </c>
      <c r="S34" s="4">
        <f t="shared" si="42"/>
        <v>0</v>
      </c>
      <c r="T34" s="4">
        <f>Apr!T33+May!T33+June!T33</f>
        <v>0</v>
      </c>
      <c r="U34" s="4">
        <f>Apr!U33+May!U33+June!U33</f>
        <v>0</v>
      </c>
      <c r="V34" s="4">
        <f t="shared" si="43"/>
        <v>0</v>
      </c>
      <c r="W34" s="7">
        <f t="shared" si="44"/>
        <v>8.9778000000000002</v>
      </c>
      <c r="X34" s="7">
        <f t="shared" si="45"/>
        <v>7.6504691335999997</v>
      </c>
      <c r="Y34" s="7">
        <f t="shared" si="46"/>
        <v>-1.3273308664000005</v>
      </c>
      <c r="Z34" s="17">
        <f t="shared" si="14"/>
        <v>0</v>
      </c>
      <c r="AA34" s="17">
        <f t="shared" si="15"/>
        <v>2.6887219296410487</v>
      </c>
      <c r="AB34" s="17">
        <f t="shared" si="16"/>
        <v>2.6887219296410487</v>
      </c>
    </row>
    <row r="35" spans="1:28" ht="15.75" customHeight="1" x14ac:dyDescent="0.25">
      <c r="A35" s="4">
        <f t="shared" si="17"/>
        <v>30</v>
      </c>
      <c r="B35" s="11" t="s">
        <v>61</v>
      </c>
      <c r="C35" s="31">
        <v>880</v>
      </c>
      <c r="D35" s="32">
        <v>3.0300000000000001E-2</v>
      </c>
      <c r="E35" s="33">
        <f>Apr!E34+May!E34+June!E34</f>
        <v>47.58</v>
      </c>
      <c r="F35" s="33">
        <f>Apr!F34+May!F34+June!F34</f>
        <v>53.324128713599997</v>
      </c>
      <c r="G35" s="30">
        <f t="shared" si="38"/>
        <v>5.7441287135999985</v>
      </c>
      <c r="H35" s="30">
        <f>Apr!H34+May!H34+June!H34</f>
        <v>2.0250000000000004</v>
      </c>
      <c r="I35" s="30">
        <f>Apr!I34+May!I34+June!I34</f>
        <v>0</v>
      </c>
      <c r="J35" s="30">
        <f t="shared" si="39"/>
        <v>-2.0250000000000004</v>
      </c>
      <c r="K35" s="30">
        <f>Apr!K34+May!K34+June!K34</f>
        <v>174.61859999999999</v>
      </c>
      <c r="L35" s="30">
        <f>Apr!L34+May!L34+June!L34</f>
        <v>194.01880847820001</v>
      </c>
      <c r="M35" s="30">
        <f t="shared" si="40"/>
        <v>19.400208478200028</v>
      </c>
      <c r="N35" s="31">
        <f>Apr!N34+May!N34+June!N34</f>
        <v>0</v>
      </c>
      <c r="O35" s="31">
        <f>Apr!O34+May!O34+June!O34</f>
        <v>0</v>
      </c>
      <c r="P35" s="31">
        <f t="shared" si="41"/>
        <v>0</v>
      </c>
      <c r="Q35" s="31">
        <f>Apr!Q34+May!Q34+June!Q34</f>
        <v>0</v>
      </c>
      <c r="R35" s="31">
        <f>Apr!R34+May!R34+June!R34</f>
        <v>0</v>
      </c>
      <c r="S35" s="31">
        <f t="shared" si="42"/>
        <v>0</v>
      </c>
      <c r="T35" s="31">
        <f>Apr!T34+May!T34+June!T34</f>
        <v>0</v>
      </c>
      <c r="U35" s="31">
        <f>Apr!U34+May!U34+June!U34</f>
        <v>0</v>
      </c>
      <c r="V35" s="31">
        <f t="shared" si="43"/>
        <v>0</v>
      </c>
      <c r="W35" s="30">
        <f t="shared" si="44"/>
        <v>176.64359999999999</v>
      </c>
      <c r="X35" s="30">
        <f t="shared" si="45"/>
        <v>194.01880847820001</v>
      </c>
      <c r="Y35" s="30">
        <f t="shared" si="46"/>
        <v>17.375208478200022</v>
      </c>
      <c r="Z35" s="17">
        <f t="shared" si="14"/>
        <v>0</v>
      </c>
      <c r="AA35" s="17">
        <f t="shared" si="15"/>
        <v>3.6384806120370174</v>
      </c>
      <c r="AB35" s="17">
        <f t="shared" si="16"/>
        <v>3.6384806120370174</v>
      </c>
    </row>
    <row r="36" spans="1:28" ht="15.75" customHeight="1" x14ac:dyDescent="0.25">
      <c r="A36" s="4">
        <f t="shared" si="17"/>
        <v>31</v>
      </c>
      <c r="B36" s="11" t="s">
        <v>62</v>
      </c>
      <c r="C36" s="31"/>
      <c r="D36" s="32"/>
      <c r="E36" s="33">
        <f>Apr!E35+May!E35+June!E35</f>
        <v>0</v>
      </c>
      <c r="F36" s="33">
        <f>Apr!F35+May!F35+June!F35</f>
        <v>0</v>
      </c>
      <c r="G36" s="30">
        <f t="shared" si="38"/>
        <v>0</v>
      </c>
      <c r="H36" s="30">
        <f>Apr!H35+May!H35+June!H35</f>
        <v>0</v>
      </c>
      <c r="I36" s="30">
        <f>Apr!I35+May!I35+June!I35</f>
        <v>0</v>
      </c>
      <c r="J36" s="30">
        <f t="shared" si="39"/>
        <v>0</v>
      </c>
      <c r="K36" s="30">
        <f>Apr!K35+May!K35+June!K35</f>
        <v>0</v>
      </c>
      <c r="L36" s="30">
        <f>Apr!L35+May!L35+June!L35</f>
        <v>0</v>
      </c>
      <c r="M36" s="30">
        <f t="shared" si="40"/>
        <v>0</v>
      </c>
      <c r="N36" s="31">
        <f>Apr!N35+May!N35+June!N35</f>
        <v>0</v>
      </c>
      <c r="O36" s="31">
        <f>Apr!O35+May!O35+June!O35</f>
        <v>0</v>
      </c>
      <c r="P36" s="31">
        <f t="shared" si="41"/>
        <v>0</v>
      </c>
      <c r="Q36" s="31">
        <f>Apr!Q35+May!Q35+June!Q35</f>
        <v>0</v>
      </c>
      <c r="R36" s="31">
        <f>Apr!R35+May!R35+June!R35</f>
        <v>0</v>
      </c>
      <c r="S36" s="31">
        <f t="shared" si="42"/>
        <v>0</v>
      </c>
      <c r="T36" s="31">
        <f>Apr!T35+May!T35+June!T35</f>
        <v>0</v>
      </c>
      <c r="U36" s="31">
        <f>Apr!U35+May!U35+June!U35</f>
        <v>0</v>
      </c>
      <c r="V36" s="31">
        <f t="shared" si="43"/>
        <v>0</v>
      </c>
      <c r="W36" s="30">
        <f t="shared" si="44"/>
        <v>0</v>
      </c>
      <c r="X36" s="30">
        <f t="shared" si="45"/>
        <v>0</v>
      </c>
      <c r="Y36" s="30">
        <f t="shared" si="46"/>
        <v>0</v>
      </c>
      <c r="Z36" s="17" t="e">
        <f t="shared" si="14"/>
        <v>#DIV/0!</v>
      </c>
      <c r="AA36" s="17" t="e">
        <f t="shared" si="15"/>
        <v>#DIV/0!</v>
      </c>
      <c r="AB36" s="17" t="e">
        <f t="shared" si="16"/>
        <v>#DIV/0!</v>
      </c>
    </row>
    <row r="37" spans="1:28" ht="25.5" x14ac:dyDescent="0.25">
      <c r="A37" s="4">
        <f t="shared" si="17"/>
        <v>32</v>
      </c>
      <c r="B37" s="11" t="s">
        <v>99</v>
      </c>
      <c r="C37" s="4">
        <v>1000</v>
      </c>
      <c r="D37" s="6">
        <v>2.8299999999999999E-2</v>
      </c>
      <c r="E37" s="7">
        <f>Apr!E36+May!E36+June!E36</f>
        <v>0</v>
      </c>
      <c r="F37" s="7">
        <f>Apr!F36+May!F36+June!F36</f>
        <v>45.819943000000002</v>
      </c>
      <c r="G37" s="7">
        <f t="shared" si="38"/>
        <v>45.819943000000002</v>
      </c>
      <c r="H37" s="7">
        <f>Apr!H36+May!H36+June!H36</f>
        <v>0</v>
      </c>
      <c r="I37" s="7">
        <f>Apr!I36+May!I36+June!I36</f>
        <v>66.890739999999994</v>
      </c>
      <c r="J37" s="7">
        <f t="shared" si="39"/>
        <v>66.890739999999994</v>
      </c>
      <c r="K37" s="7">
        <f>Apr!K36+May!K36+June!K36</f>
        <v>0</v>
      </c>
      <c r="L37" s="7">
        <f>Apr!L36+May!L36+June!L36</f>
        <v>183.350438</v>
      </c>
      <c r="M37" s="7">
        <f t="shared" si="40"/>
        <v>183.350438</v>
      </c>
      <c r="N37" s="4">
        <f>Apr!N36+May!N36+June!N36</f>
        <v>0</v>
      </c>
      <c r="O37" s="4">
        <f>Apr!O36+May!O36+June!O36</f>
        <v>0</v>
      </c>
      <c r="P37" s="4">
        <f t="shared" si="41"/>
        <v>0</v>
      </c>
      <c r="Q37" s="4">
        <f>Apr!Q36+May!Q36+June!Q36</f>
        <v>0</v>
      </c>
      <c r="R37" s="4">
        <f>Apr!R36+May!R36+June!R36</f>
        <v>0</v>
      </c>
      <c r="S37" s="4">
        <f t="shared" si="42"/>
        <v>0</v>
      </c>
      <c r="T37" s="4">
        <f>Apr!T36+May!T36+June!T36</f>
        <v>0</v>
      </c>
      <c r="U37" s="4">
        <f>Apr!U36+May!U36+June!U36</f>
        <v>0</v>
      </c>
      <c r="V37" s="4">
        <f t="shared" si="43"/>
        <v>0</v>
      </c>
      <c r="W37" s="7">
        <f t="shared" si="44"/>
        <v>0</v>
      </c>
      <c r="X37" s="7">
        <f t="shared" si="45"/>
        <v>250.24117799999999</v>
      </c>
      <c r="Y37" s="7">
        <f t="shared" si="46"/>
        <v>250.24117799999999</v>
      </c>
      <c r="Z37" s="17">
        <f t="shared" si="14"/>
        <v>1.459860829595532</v>
      </c>
      <c r="AA37" s="17">
        <f t="shared" si="15"/>
        <v>4.0015422542101371</v>
      </c>
      <c r="AB37" s="17">
        <f t="shared" si="16"/>
        <v>5.4614030838056689</v>
      </c>
    </row>
    <row r="38" spans="1:28" ht="15.75" customHeight="1" x14ac:dyDescent="0.25">
      <c r="A38" s="4">
        <f t="shared" si="17"/>
        <v>33</v>
      </c>
      <c r="B38" s="11" t="s">
        <v>64</v>
      </c>
      <c r="C38" s="4">
        <v>1000</v>
      </c>
      <c r="D38" s="6">
        <v>1.23E-2</v>
      </c>
      <c r="E38" s="7">
        <f>Apr!E37+May!E37+June!E37</f>
        <v>0</v>
      </c>
      <c r="F38" s="7">
        <f>Apr!F37+May!F37+June!F37</f>
        <v>22.005838000000001</v>
      </c>
      <c r="G38" s="7">
        <f t="shared" si="38"/>
        <v>22.005838000000001</v>
      </c>
      <c r="H38" s="7">
        <f>Apr!H37+May!H37+June!H37</f>
        <v>0</v>
      </c>
      <c r="I38" s="7">
        <f>Apr!I37+May!I37+June!I37</f>
        <v>38.380907999999998</v>
      </c>
      <c r="J38" s="7">
        <f t="shared" si="39"/>
        <v>38.380907999999998</v>
      </c>
      <c r="K38" s="7">
        <f>Apr!K37+May!K37+June!K37</f>
        <v>0</v>
      </c>
      <c r="L38" s="7">
        <f>Apr!L37+May!L37+June!L37</f>
        <v>48.279500999999996</v>
      </c>
      <c r="M38" s="7">
        <f t="shared" si="40"/>
        <v>48.279500999999996</v>
      </c>
      <c r="N38" s="4">
        <f>Apr!N37+May!N37+June!N37</f>
        <v>0</v>
      </c>
      <c r="O38" s="4">
        <f>Apr!O37+May!O37+June!O37</f>
        <v>0</v>
      </c>
      <c r="P38" s="4">
        <f t="shared" si="41"/>
        <v>0</v>
      </c>
      <c r="Q38" s="4">
        <f>Apr!Q37+May!Q37+June!Q37</f>
        <v>0</v>
      </c>
      <c r="R38" s="4">
        <f>Apr!R37+May!R37+June!R37</f>
        <v>0</v>
      </c>
      <c r="S38" s="4">
        <f t="shared" si="42"/>
        <v>0</v>
      </c>
      <c r="T38" s="4">
        <f>Apr!T37+May!T37+June!T37</f>
        <v>0</v>
      </c>
      <c r="U38" s="4">
        <f>Apr!U37+May!U37+June!U37</f>
        <v>0</v>
      </c>
      <c r="V38" s="4">
        <f t="shared" si="43"/>
        <v>0</v>
      </c>
      <c r="W38" s="7">
        <f t="shared" si="44"/>
        <v>0</v>
      </c>
      <c r="X38" s="7">
        <f t="shared" si="45"/>
        <v>86.660408999999987</v>
      </c>
      <c r="Y38" s="7">
        <f t="shared" si="46"/>
        <v>86.660408999999987</v>
      </c>
      <c r="Z38" s="17">
        <f t="shared" si="14"/>
        <v>1.7441239002122981</v>
      </c>
      <c r="AA38" s="17">
        <f t="shared" si="15"/>
        <v>2.1939405806768182</v>
      </c>
      <c r="AB38" s="17">
        <f t="shared" si="16"/>
        <v>3.9380644808891163</v>
      </c>
    </row>
    <row r="39" spans="1:28" ht="15.75" customHeight="1" x14ac:dyDescent="0.25">
      <c r="A39" s="4">
        <f t="shared" si="17"/>
        <v>34</v>
      </c>
      <c r="B39" s="8" t="s">
        <v>65</v>
      </c>
      <c r="C39" s="3">
        <f>SUM(C24:C38)</f>
        <v>15290</v>
      </c>
      <c r="D39" s="9"/>
      <c r="E39" s="10">
        <f t="shared" ref="E39:U39" si="47">SUM(E24:E38)</f>
        <v>511.25</v>
      </c>
      <c r="F39" s="10">
        <f t="shared" si="47"/>
        <v>806.55204418400012</v>
      </c>
      <c r="G39" s="10">
        <f t="shared" si="47"/>
        <v>295.30204418400001</v>
      </c>
      <c r="H39" s="10">
        <f t="shared" si="47"/>
        <v>501.8</v>
      </c>
      <c r="I39" s="10">
        <f t="shared" si="47"/>
        <v>1005.2435919999999</v>
      </c>
      <c r="J39" s="10">
        <f t="shared" si="47"/>
        <v>503.44359199999997</v>
      </c>
      <c r="K39" s="10">
        <f t="shared" si="47"/>
        <v>1409.7626</v>
      </c>
      <c r="L39" s="10">
        <f t="shared" si="47"/>
        <v>2938.2406616117992</v>
      </c>
      <c r="M39" s="10">
        <f t="shared" si="47"/>
        <v>1528.4780616118001</v>
      </c>
      <c r="N39" s="3">
        <f t="shared" si="47"/>
        <v>0</v>
      </c>
      <c r="O39" s="3">
        <f t="shared" si="47"/>
        <v>0</v>
      </c>
      <c r="P39" s="3">
        <f t="shared" si="47"/>
        <v>0</v>
      </c>
      <c r="Q39" s="3">
        <f t="shared" si="47"/>
        <v>0</v>
      </c>
      <c r="R39" s="3">
        <f t="shared" si="47"/>
        <v>0</v>
      </c>
      <c r="S39" s="3">
        <f t="shared" si="47"/>
        <v>0</v>
      </c>
      <c r="T39" s="3">
        <f t="shared" si="47"/>
        <v>0</v>
      </c>
      <c r="U39" s="3">
        <f t="shared" si="47"/>
        <v>0</v>
      </c>
      <c r="V39" s="3">
        <f>SUM(V24:V38)</f>
        <v>0</v>
      </c>
      <c r="W39" s="10">
        <f t="shared" ref="W39:Y39" si="48">SUM(W24:W38)</f>
        <v>1911.5626000000002</v>
      </c>
      <c r="X39" s="10">
        <f t="shared" si="48"/>
        <v>3943.4842536117994</v>
      </c>
      <c r="Y39" s="10">
        <f t="shared" si="48"/>
        <v>2031.9216536117997</v>
      </c>
      <c r="Z39" s="17">
        <f t="shared" si="14"/>
        <v>1.2463468405402391</v>
      </c>
      <c r="AA39" s="17">
        <f t="shared" si="15"/>
        <v>3.6429647445558926</v>
      </c>
      <c r="AB39" s="17">
        <f t="shared" si="16"/>
        <v>4.8893115850961317</v>
      </c>
    </row>
    <row r="40" spans="1:28" ht="15.75" customHeight="1" x14ac:dyDescent="0.25">
      <c r="A40" s="4">
        <f t="shared" si="17"/>
        <v>35</v>
      </c>
      <c r="B40" s="11" t="s">
        <v>66</v>
      </c>
      <c r="C40" s="4"/>
      <c r="D40" s="6"/>
      <c r="E40" s="7">
        <f>Apr!E39+May!E39+June!E39</f>
        <v>18.57</v>
      </c>
      <c r="F40" s="7">
        <f>Apr!F39+May!F39+June!F39</f>
        <v>14.959924000000001</v>
      </c>
      <c r="G40" s="7">
        <f t="shared" ref="G40:G42" si="49">F40-E40</f>
        <v>-3.6100759999999994</v>
      </c>
      <c r="H40" s="7">
        <f>Apr!H39+May!H39+June!H39</f>
        <v>29.9</v>
      </c>
      <c r="I40" s="7">
        <f>Apr!I39+May!I39+June!I39</f>
        <v>15.547499</v>
      </c>
      <c r="J40" s="7">
        <f t="shared" ref="J40:J42" si="50">I40-H40</f>
        <v>-14.352500999999998</v>
      </c>
      <c r="K40" s="7">
        <f>Apr!K39+May!K39+June!K39</f>
        <v>53.4816</v>
      </c>
      <c r="L40" s="7">
        <f>Apr!L39+May!L39+June!L39</f>
        <v>58.567684999999997</v>
      </c>
      <c r="M40" s="7">
        <f t="shared" ref="M40:M42" si="51">L40-K40</f>
        <v>5.0860849999999971</v>
      </c>
      <c r="N40" s="4">
        <f>Apr!N39+May!N39+June!N39</f>
        <v>0</v>
      </c>
      <c r="O40" s="4">
        <f>Apr!O39+May!O39+June!O39</f>
        <v>0</v>
      </c>
      <c r="P40" s="4">
        <f t="shared" ref="P40:P42" si="52">O40-N40</f>
        <v>0</v>
      </c>
      <c r="Q40" s="4">
        <f>Apr!Q39+May!Q39+June!Q39</f>
        <v>0</v>
      </c>
      <c r="R40" s="4">
        <f>Apr!R39+May!R39+June!R39</f>
        <v>0</v>
      </c>
      <c r="S40" s="4">
        <f t="shared" ref="S40:S42" si="53">R40-Q40</f>
        <v>0</v>
      </c>
      <c r="T40" s="4">
        <f>Apr!T39+May!T39+June!T39</f>
        <v>0</v>
      </c>
      <c r="U40" s="4">
        <f>Apr!U39+May!U39+June!U39</f>
        <v>0</v>
      </c>
      <c r="V40" s="4">
        <f t="shared" ref="V40:V42" si="54">U40-T40</f>
        <v>0</v>
      </c>
      <c r="W40" s="7">
        <f t="shared" ref="W40:W42" si="55">T40+Q40+N40+K40+H40</f>
        <v>83.381599999999992</v>
      </c>
      <c r="X40" s="7">
        <f t="shared" ref="X40:X42" si="56">U40+R40+O40+L40+I40</f>
        <v>74.115183999999999</v>
      </c>
      <c r="Y40" s="7">
        <f t="shared" ref="Y40:Y42" si="57">X40-W40</f>
        <v>-9.2664159999999924</v>
      </c>
      <c r="Z40" s="17">
        <f t="shared" si="14"/>
        <v>1.0392766032768614</v>
      </c>
      <c r="AA40" s="17">
        <f t="shared" si="15"/>
        <v>3.9149720947780211</v>
      </c>
      <c r="AB40" s="17">
        <f t="shared" si="16"/>
        <v>4.954248698054883</v>
      </c>
    </row>
    <row r="41" spans="1:28" ht="15.75" customHeight="1" x14ac:dyDescent="0.25">
      <c r="A41" s="4">
        <f t="shared" si="17"/>
        <v>36</v>
      </c>
      <c r="B41" s="11" t="s">
        <v>67</v>
      </c>
      <c r="C41" s="4">
        <v>309.66000000000003</v>
      </c>
      <c r="D41" s="6">
        <v>0.29780000000000001</v>
      </c>
      <c r="E41" s="7">
        <f>Apr!E40+May!E40+June!E40</f>
        <v>37.71</v>
      </c>
      <c r="F41" s="7">
        <f>Apr!F40+May!F40+June!F40</f>
        <v>36.77599</v>
      </c>
      <c r="G41" s="7">
        <f t="shared" si="49"/>
        <v>-0.93401000000000067</v>
      </c>
      <c r="H41" s="7">
        <f>Apr!H40+May!H40+June!H40</f>
        <v>0</v>
      </c>
      <c r="I41" s="7">
        <f>Apr!I40+May!I40+June!I40</f>
        <v>0</v>
      </c>
      <c r="J41" s="7">
        <f t="shared" si="50"/>
        <v>0</v>
      </c>
      <c r="K41" s="7">
        <f>Apr!K40+May!K40+June!K40</f>
        <v>213.06150000000002</v>
      </c>
      <c r="L41" s="7">
        <f>Apr!L40+May!L40+June!L40</f>
        <v>243.328406</v>
      </c>
      <c r="M41" s="7">
        <f t="shared" si="51"/>
        <v>30.266905999999977</v>
      </c>
      <c r="N41" s="4">
        <f>Apr!N40+May!N40+June!N40</f>
        <v>0</v>
      </c>
      <c r="O41" s="4">
        <f>Apr!O40+May!O40+June!O40</f>
        <v>0</v>
      </c>
      <c r="P41" s="4">
        <f t="shared" si="52"/>
        <v>0</v>
      </c>
      <c r="Q41" s="4">
        <f>Apr!Q40+May!Q40+June!Q40</f>
        <v>0</v>
      </c>
      <c r="R41" s="4">
        <f>Apr!R40+May!R40+June!R40</f>
        <v>0</v>
      </c>
      <c r="S41" s="4">
        <f t="shared" si="53"/>
        <v>0</v>
      </c>
      <c r="T41" s="4">
        <f>Apr!T40+May!T40+June!T40</f>
        <v>0</v>
      </c>
      <c r="U41" s="4">
        <f>Apr!U40+May!U40+June!U40</f>
        <v>0</v>
      </c>
      <c r="V41" s="4">
        <f t="shared" si="54"/>
        <v>0</v>
      </c>
      <c r="W41" s="7">
        <f t="shared" si="55"/>
        <v>213.06150000000002</v>
      </c>
      <c r="X41" s="7">
        <f t="shared" si="56"/>
        <v>243.328406</v>
      </c>
      <c r="Y41" s="7">
        <f t="shared" si="57"/>
        <v>30.266905999999977</v>
      </c>
      <c r="Z41" s="17">
        <f t="shared" si="14"/>
        <v>0</v>
      </c>
      <c r="AA41" s="17">
        <f t="shared" si="15"/>
        <v>6.6165018535191029</v>
      </c>
      <c r="AB41" s="17">
        <f t="shared" si="16"/>
        <v>6.6165018535191029</v>
      </c>
    </row>
    <row r="42" spans="1:28" ht="15.75" customHeight="1" x14ac:dyDescent="0.25">
      <c r="A42" s="4">
        <f t="shared" si="17"/>
        <v>37</v>
      </c>
      <c r="B42" s="11" t="s">
        <v>68</v>
      </c>
      <c r="C42" s="4">
        <v>1466.43</v>
      </c>
      <c r="D42" s="6">
        <v>1.9099999999999999E-2</v>
      </c>
      <c r="E42" s="7">
        <f>Apr!E41+May!E41+June!E41</f>
        <v>10.68</v>
      </c>
      <c r="F42" s="7">
        <f>Apr!F41+May!F41+June!F41</f>
        <v>10.521520845360826</v>
      </c>
      <c r="G42" s="7">
        <f t="shared" si="49"/>
        <v>-0.15847915463917417</v>
      </c>
      <c r="H42" s="7">
        <f>Apr!H41+May!H41+June!H41</f>
        <v>0</v>
      </c>
      <c r="I42" s="7">
        <f>Apr!I41+May!I41+June!I41</f>
        <v>0</v>
      </c>
      <c r="J42" s="7">
        <f t="shared" si="50"/>
        <v>0</v>
      </c>
      <c r="K42" s="7">
        <f>Apr!K41+May!K41+June!K41</f>
        <v>48.06</v>
      </c>
      <c r="L42" s="7">
        <f>Apr!L41+May!L41+June!L41</f>
        <v>75.587977793814446</v>
      </c>
      <c r="M42" s="7">
        <f t="shared" si="51"/>
        <v>27.527977793814443</v>
      </c>
      <c r="N42" s="4">
        <f>Apr!N41+May!N41+June!N41</f>
        <v>0</v>
      </c>
      <c r="O42" s="4">
        <f>Apr!O41+May!O41+June!O41</f>
        <v>0</v>
      </c>
      <c r="P42" s="4">
        <f t="shared" si="52"/>
        <v>0</v>
      </c>
      <c r="Q42" s="4">
        <f>Apr!Q41+May!Q41+June!Q41</f>
        <v>0</v>
      </c>
      <c r="R42" s="4">
        <f>Apr!R41+May!R41+June!R41</f>
        <v>0</v>
      </c>
      <c r="S42" s="4">
        <f t="shared" si="53"/>
        <v>0</v>
      </c>
      <c r="T42" s="4">
        <f>Apr!T41+May!T41+June!T41</f>
        <v>0</v>
      </c>
      <c r="U42" s="4">
        <f>Apr!U41+May!U41+June!U41</f>
        <v>0</v>
      </c>
      <c r="V42" s="4">
        <f t="shared" si="54"/>
        <v>0</v>
      </c>
      <c r="W42" s="7">
        <f t="shared" si="55"/>
        <v>48.06</v>
      </c>
      <c r="X42" s="7">
        <f t="shared" si="56"/>
        <v>75.587977793814446</v>
      </c>
      <c r="Y42" s="7">
        <f t="shared" si="57"/>
        <v>27.527977793814443</v>
      </c>
      <c r="Z42" s="17">
        <f t="shared" si="14"/>
        <v>0</v>
      </c>
      <c r="AA42" s="17">
        <f t="shared" si="15"/>
        <v>7.1841304032717739</v>
      </c>
      <c r="AB42" s="17">
        <f t="shared" si="16"/>
        <v>7.1841304032717739</v>
      </c>
    </row>
    <row r="43" spans="1:28" ht="15.75" customHeight="1" x14ac:dyDescent="0.25">
      <c r="A43" s="4">
        <f t="shared" si="17"/>
        <v>38</v>
      </c>
      <c r="B43" s="12" t="s">
        <v>69</v>
      </c>
      <c r="C43" s="3">
        <f>SUM(C41:C42)</f>
        <v>1776.0900000000001</v>
      </c>
      <c r="D43" s="9"/>
      <c r="E43" s="10">
        <f t="shared" ref="E43:Y43" si="58">SUM(E41:E42)</f>
        <v>48.39</v>
      </c>
      <c r="F43" s="10">
        <f t="shared" si="58"/>
        <v>47.297510845360826</v>
      </c>
      <c r="G43" s="10">
        <f t="shared" si="58"/>
        <v>-1.0924891546391748</v>
      </c>
      <c r="H43" s="10">
        <f t="shared" si="58"/>
        <v>0</v>
      </c>
      <c r="I43" s="10">
        <f t="shared" si="58"/>
        <v>0</v>
      </c>
      <c r="J43" s="10">
        <f t="shared" si="58"/>
        <v>0</v>
      </c>
      <c r="K43" s="10">
        <f t="shared" si="58"/>
        <v>261.12150000000003</v>
      </c>
      <c r="L43" s="10">
        <f t="shared" si="58"/>
        <v>318.91638379381448</v>
      </c>
      <c r="M43" s="10">
        <f t="shared" si="58"/>
        <v>57.794883793814421</v>
      </c>
      <c r="N43" s="3">
        <f t="shared" si="58"/>
        <v>0</v>
      </c>
      <c r="O43" s="3">
        <f t="shared" si="58"/>
        <v>0</v>
      </c>
      <c r="P43" s="3">
        <f t="shared" si="58"/>
        <v>0</v>
      </c>
      <c r="Q43" s="3">
        <f t="shared" si="58"/>
        <v>0</v>
      </c>
      <c r="R43" s="3">
        <f t="shared" si="58"/>
        <v>0</v>
      </c>
      <c r="S43" s="3">
        <f t="shared" si="58"/>
        <v>0</v>
      </c>
      <c r="T43" s="3">
        <f t="shared" si="58"/>
        <v>0</v>
      </c>
      <c r="U43" s="3">
        <f t="shared" si="58"/>
        <v>0</v>
      </c>
      <c r="V43" s="3">
        <f t="shared" si="58"/>
        <v>0</v>
      </c>
      <c r="W43" s="10">
        <f t="shared" si="58"/>
        <v>261.12150000000003</v>
      </c>
      <c r="X43" s="10">
        <f t="shared" si="58"/>
        <v>318.91638379381448</v>
      </c>
      <c r="Y43" s="10">
        <f t="shared" si="58"/>
        <v>57.794883793814421</v>
      </c>
      <c r="Z43" s="17">
        <f t="shared" si="14"/>
        <v>0</v>
      </c>
      <c r="AA43" s="17">
        <f t="shared" si="15"/>
        <v>6.7427730993394421</v>
      </c>
      <c r="AB43" s="17">
        <f t="shared" si="16"/>
        <v>6.7427730993394421</v>
      </c>
    </row>
    <row r="44" spans="1:28" ht="15.75" customHeight="1" x14ac:dyDescent="0.25">
      <c r="A44" s="4">
        <f t="shared" si="17"/>
        <v>39</v>
      </c>
      <c r="B44" s="11" t="s">
        <v>70</v>
      </c>
      <c r="C44" s="4">
        <v>216</v>
      </c>
      <c r="D44" s="6">
        <v>0.2334</v>
      </c>
      <c r="E44" s="7">
        <f>Apr!E43+May!E43+June!E43</f>
        <v>31.59</v>
      </c>
      <c r="F44" s="7">
        <f>Apr!F43+May!F43+June!F43</f>
        <v>29.816181775800004</v>
      </c>
      <c r="G44" s="7">
        <f t="shared" ref="G44:G47" si="59">F44-E44</f>
        <v>-1.7738182241999958</v>
      </c>
      <c r="H44" s="7">
        <f>Apr!H43+May!H43+June!H43</f>
        <v>14.599999999999998</v>
      </c>
      <c r="I44" s="7">
        <f>Apr!I43+May!I43+June!I43</f>
        <v>10.949479962600002</v>
      </c>
      <c r="J44" s="7">
        <f t="shared" ref="J44:J47" si="60">I44-H44</f>
        <v>-3.6505200373999962</v>
      </c>
      <c r="K44" s="7">
        <f>Apr!K43+May!K43+June!K43</f>
        <v>78.343199999999996</v>
      </c>
      <c r="L44" s="7">
        <f>Apr!L43+May!L43+June!L43</f>
        <v>165.80422999999999</v>
      </c>
      <c r="M44" s="7">
        <f t="shared" ref="M44:M47" si="61">L44-K44</f>
        <v>87.461029999999994</v>
      </c>
      <c r="N44" s="4">
        <f>Apr!N43+May!N43+June!N43</f>
        <v>0</v>
      </c>
      <c r="O44" s="4">
        <f>Apr!O43+May!O43+June!O43</f>
        <v>0</v>
      </c>
      <c r="P44" s="4">
        <f t="shared" ref="P44:P47" si="62">O44-N44</f>
        <v>0</v>
      </c>
      <c r="Q44" s="4">
        <f>Apr!Q43+May!Q43+June!Q43</f>
        <v>0</v>
      </c>
      <c r="R44" s="4">
        <f>Apr!R43+May!R43+June!R43</f>
        <v>0</v>
      </c>
      <c r="S44" s="4">
        <f t="shared" ref="S44:S47" si="63">R44-Q44</f>
        <v>0</v>
      </c>
      <c r="T44" s="4">
        <f>Apr!T43+May!T43+June!T43</f>
        <v>0</v>
      </c>
      <c r="U44" s="4">
        <f>Apr!U43+May!U43+June!U43</f>
        <v>0</v>
      </c>
      <c r="V44" s="4">
        <f t="shared" ref="V44:V47" si="64">U44-T44</f>
        <v>0</v>
      </c>
      <c r="W44" s="7">
        <f t="shared" ref="W44:W47" si="65">T44+Q44+N44+K44+H44</f>
        <v>92.94319999999999</v>
      </c>
      <c r="X44" s="7">
        <f t="shared" ref="X44:X47" si="66">U44+R44+O44+L44+I44</f>
        <v>176.7537099626</v>
      </c>
      <c r="Y44" s="7">
        <f t="shared" ref="Y44:Y47" si="67">X44-W44</f>
        <v>83.810509962600008</v>
      </c>
      <c r="Z44" s="17">
        <f t="shared" si="14"/>
        <v>0.36723280146779336</v>
      </c>
      <c r="AA44" s="17">
        <f t="shared" si="15"/>
        <v>5.5608807072196376</v>
      </c>
      <c r="AB44" s="17">
        <f t="shared" si="16"/>
        <v>5.9281135086874306</v>
      </c>
    </row>
    <row r="45" spans="1:28" ht="22.5" customHeight="1" x14ac:dyDescent="0.25">
      <c r="A45" s="4">
        <f t="shared" si="17"/>
        <v>40</v>
      </c>
      <c r="B45" s="11" t="s">
        <v>71</v>
      </c>
      <c r="C45" s="4">
        <v>1240</v>
      </c>
      <c r="D45" s="6">
        <v>4.3400000000000001E-2</v>
      </c>
      <c r="E45" s="7">
        <f>Apr!E44+May!E44+June!E44</f>
        <v>97.92</v>
      </c>
      <c r="F45" s="7">
        <f>Apr!F44+May!F44+June!F44</f>
        <v>95.383364000000014</v>
      </c>
      <c r="G45" s="7">
        <f t="shared" si="59"/>
        <v>-2.5366359999999872</v>
      </c>
      <c r="H45" s="7">
        <f>Apr!H44+May!H44+June!H44</f>
        <v>157.75</v>
      </c>
      <c r="I45" s="7">
        <f>Apr!I44+May!I44+June!I44</f>
        <v>153.44642299999998</v>
      </c>
      <c r="J45" s="7">
        <f t="shared" si="60"/>
        <v>-4.3035770000000184</v>
      </c>
      <c r="K45" s="7">
        <f>Apr!K44+May!K44+June!K44</f>
        <v>220.32</v>
      </c>
      <c r="L45" s="7">
        <f>Apr!L44+May!L44+June!L44</f>
        <v>214.46909199999999</v>
      </c>
      <c r="M45" s="7">
        <f t="shared" si="61"/>
        <v>-5.850908000000004</v>
      </c>
      <c r="N45" s="4">
        <f>Apr!N44+May!N44+June!N44</f>
        <v>0</v>
      </c>
      <c r="O45" s="4">
        <f>Apr!O44+May!O44+June!O44</f>
        <v>0</v>
      </c>
      <c r="P45" s="4">
        <f t="shared" si="62"/>
        <v>0</v>
      </c>
      <c r="Q45" s="4">
        <f>Apr!Q44+May!Q44+June!Q44</f>
        <v>0</v>
      </c>
      <c r="R45" s="4">
        <f>Apr!R44+May!R44+June!R44</f>
        <v>0</v>
      </c>
      <c r="S45" s="4">
        <f t="shared" si="63"/>
        <v>0</v>
      </c>
      <c r="T45" s="4">
        <f>Apr!T44+May!T44+June!T44</f>
        <v>0</v>
      </c>
      <c r="U45" s="4">
        <f>Apr!U44+May!U44+June!U44</f>
        <v>0</v>
      </c>
      <c r="V45" s="4">
        <f t="shared" si="64"/>
        <v>0</v>
      </c>
      <c r="W45" s="7">
        <f t="shared" si="65"/>
        <v>378.07</v>
      </c>
      <c r="X45" s="7">
        <f t="shared" si="66"/>
        <v>367.91551499999997</v>
      </c>
      <c r="Y45" s="7">
        <f t="shared" si="67"/>
        <v>-10.154485000000022</v>
      </c>
      <c r="Z45" s="17">
        <f t="shared" si="14"/>
        <v>1.6087336047405496</v>
      </c>
      <c r="AA45" s="17">
        <f t="shared" si="15"/>
        <v>2.2484957859108423</v>
      </c>
      <c r="AB45" s="17">
        <f t="shared" si="16"/>
        <v>3.8572293906513919</v>
      </c>
    </row>
    <row r="46" spans="1:28" ht="15.75" customHeight="1" x14ac:dyDescent="0.25">
      <c r="A46" s="4">
        <f t="shared" si="17"/>
        <v>41</v>
      </c>
      <c r="B46" s="11" t="s">
        <v>72</v>
      </c>
      <c r="C46" s="4">
        <v>1600</v>
      </c>
      <c r="D46" s="6">
        <v>0.21010000000000001</v>
      </c>
      <c r="E46" s="7">
        <f>Apr!E45+May!E45+June!E45</f>
        <v>706.86</v>
      </c>
      <c r="F46" s="7">
        <f>Apr!F45+May!F45+June!F45</f>
        <v>287.77589820000003</v>
      </c>
      <c r="G46" s="7">
        <f t="shared" si="59"/>
        <v>-419.08410179999998</v>
      </c>
      <c r="H46" s="7">
        <f>Apr!H45+May!H45+June!H45</f>
        <v>1039.3250000000003</v>
      </c>
      <c r="I46" s="7">
        <f>Apr!I45+May!I45+June!I45</f>
        <v>467.53293314181178</v>
      </c>
      <c r="J46" s="7">
        <f t="shared" si="60"/>
        <v>-571.79206685818849</v>
      </c>
      <c r="K46" s="7">
        <f>Apr!K45+May!K45+June!K45</f>
        <v>2219.5403999999999</v>
      </c>
      <c r="L46" s="7">
        <f>Apr!L45+May!L45+June!L45</f>
        <v>903.61632034799993</v>
      </c>
      <c r="M46" s="7">
        <f t="shared" si="61"/>
        <v>-1315.9240796519998</v>
      </c>
      <c r="N46" s="4">
        <f>Apr!N45+May!N45+June!N45</f>
        <v>0</v>
      </c>
      <c r="O46" s="4">
        <f>Apr!O45+May!O45+June!O45</f>
        <v>0</v>
      </c>
      <c r="P46" s="4">
        <f t="shared" si="62"/>
        <v>0</v>
      </c>
      <c r="Q46" s="4">
        <f>Apr!Q45+May!Q45+June!Q45</f>
        <v>0</v>
      </c>
      <c r="R46" s="4">
        <f>Apr!R45+May!R45+June!R45</f>
        <v>0</v>
      </c>
      <c r="S46" s="4">
        <f t="shared" si="63"/>
        <v>0</v>
      </c>
      <c r="T46" s="4">
        <f>Apr!T45+May!T45+June!T45</f>
        <v>0</v>
      </c>
      <c r="U46" s="4">
        <f>Apr!U45+May!U45+June!U45</f>
        <v>0</v>
      </c>
      <c r="V46" s="4">
        <f t="shared" si="64"/>
        <v>0</v>
      </c>
      <c r="W46" s="7">
        <f t="shared" si="65"/>
        <v>3258.8654000000001</v>
      </c>
      <c r="X46" s="7">
        <f t="shared" si="66"/>
        <v>1371.1492534898116</v>
      </c>
      <c r="Y46" s="7">
        <f t="shared" si="67"/>
        <v>-1887.7161465101885</v>
      </c>
      <c r="Z46" s="17">
        <f t="shared" si="14"/>
        <v>1.6246424251167944</v>
      </c>
      <c r="AA46" s="17">
        <f t="shared" si="15"/>
        <v>3.1399999999999992</v>
      </c>
      <c r="AB46" s="17">
        <f t="shared" si="16"/>
        <v>4.7646424251167936</v>
      </c>
    </row>
    <row r="47" spans="1:28" ht="15.75" customHeight="1" x14ac:dyDescent="0.25">
      <c r="A47" s="4">
        <f t="shared" si="17"/>
        <v>42</v>
      </c>
      <c r="B47" s="11" t="s">
        <v>89</v>
      </c>
      <c r="C47" s="4">
        <v>1040</v>
      </c>
      <c r="D47" s="6">
        <v>0.2334</v>
      </c>
      <c r="E47" s="7">
        <f>Apr!E46+May!E46+June!E46</f>
        <v>445.79399999999998</v>
      </c>
      <c r="F47" s="7">
        <f>Apr!F46+May!F46+June!F46</f>
        <v>234.91429799999997</v>
      </c>
      <c r="G47" s="7">
        <f t="shared" si="59"/>
        <v>-210.87970200000001</v>
      </c>
      <c r="H47" s="7">
        <f>Apr!H46+May!H46+June!H46</f>
        <v>447.87500000000006</v>
      </c>
      <c r="I47" s="7">
        <f>Apr!I46+May!I46+June!I46</f>
        <v>249.00915799999996</v>
      </c>
      <c r="J47" s="7">
        <f t="shared" si="60"/>
        <v>-198.8658420000001</v>
      </c>
      <c r="K47" s="7">
        <f>Apr!K46+May!K46+June!K46</f>
        <v>1230.3914399999999</v>
      </c>
      <c r="L47" s="7">
        <f>Apr!L46+May!L46+June!L46</f>
        <v>648.36346500000002</v>
      </c>
      <c r="M47" s="7">
        <f t="shared" si="61"/>
        <v>-582.02797499999986</v>
      </c>
      <c r="N47" s="4">
        <f>Apr!N46+May!N46+June!N46</f>
        <v>0</v>
      </c>
      <c r="O47" s="4">
        <f>Apr!O46+May!O46+June!O46</f>
        <v>0</v>
      </c>
      <c r="P47" s="4">
        <f t="shared" si="62"/>
        <v>0</v>
      </c>
      <c r="Q47" s="4">
        <f>Apr!Q46+May!Q46+June!Q46</f>
        <v>0</v>
      </c>
      <c r="R47" s="4">
        <f>Apr!R46+May!R46+June!R46</f>
        <v>0</v>
      </c>
      <c r="S47" s="4">
        <f t="shared" si="63"/>
        <v>0</v>
      </c>
      <c r="T47" s="4">
        <f>Apr!T46+May!T46+June!T46</f>
        <v>0</v>
      </c>
      <c r="U47" s="4">
        <f>Apr!U46+May!U46+June!U46</f>
        <v>0</v>
      </c>
      <c r="V47" s="4">
        <f t="shared" si="64"/>
        <v>0</v>
      </c>
      <c r="W47" s="7">
        <f t="shared" si="65"/>
        <v>1678.2664399999999</v>
      </c>
      <c r="X47" s="7">
        <f t="shared" si="66"/>
        <v>897.37262299999998</v>
      </c>
      <c r="Y47" s="7">
        <f t="shared" si="67"/>
        <v>-780.8938169999999</v>
      </c>
      <c r="Z47" s="17">
        <f t="shared" si="14"/>
        <v>1.0600000090245676</v>
      </c>
      <c r="AA47" s="17">
        <f t="shared" si="15"/>
        <v>2.7600000107273166</v>
      </c>
      <c r="AB47" s="17">
        <f t="shared" si="16"/>
        <v>3.820000019751884</v>
      </c>
    </row>
    <row r="48" spans="1:28" ht="15.75" customHeight="1" x14ac:dyDescent="0.25">
      <c r="A48" s="4">
        <f t="shared" si="17"/>
        <v>43</v>
      </c>
      <c r="B48" s="12" t="s">
        <v>73</v>
      </c>
      <c r="C48" s="3">
        <f>SUM(C44:C47)</f>
        <v>4096</v>
      </c>
      <c r="D48" s="9"/>
      <c r="E48" s="10">
        <f t="shared" ref="E48:Y48" si="68">SUM(E44:E47)</f>
        <v>1282.164</v>
      </c>
      <c r="F48" s="10">
        <f t="shared" si="68"/>
        <v>647.88974197580001</v>
      </c>
      <c r="G48" s="10">
        <f t="shared" si="68"/>
        <v>-634.27425802419998</v>
      </c>
      <c r="H48" s="10">
        <f t="shared" si="68"/>
        <v>1659.5500000000002</v>
      </c>
      <c r="I48" s="10">
        <f t="shared" si="68"/>
        <v>880.9379941044117</v>
      </c>
      <c r="J48" s="10">
        <f t="shared" si="68"/>
        <v>-778.61200589558871</v>
      </c>
      <c r="K48" s="10">
        <f t="shared" si="68"/>
        <v>3748.5950399999997</v>
      </c>
      <c r="L48" s="10">
        <f t="shared" si="68"/>
        <v>1932.253107348</v>
      </c>
      <c r="M48" s="10">
        <f t="shared" si="68"/>
        <v>-1816.3419326519997</v>
      </c>
      <c r="N48" s="3">
        <f t="shared" si="68"/>
        <v>0</v>
      </c>
      <c r="O48" s="3">
        <f t="shared" si="68"/>
        <v>0</v>
      </c>
      <c r="P48" s="3">
        <f t="shared" si="68"/>
        <v>0</v>
      </c>
      <c r="Q48" s="3">
        <f t="shared" si="68"/>
        <v>0</v>
      </c>
      <c r="R48" s="3">
        <f t="shared" si="68"/>
        <v>0</v>
      </c>
      <c r="S48" s="3">
        <f t="shared" si="68"/>
        <v>0</v>
      </c>
      <c r="T48" s="3">
        <f t="shared" si="68"/>
        <v>0</v>
      </c>
      <c r="U48" s="3">
        <f t="shared" si="68"/>
        <v>0</v>
      </c>
      <c r="V48" s="3">
        <f t="shared" si="68"/>
        <v>0</v>
      </c>
      <c r="W48" s="10">
        <f t="shared" si="68"/>
        <v>5408.1450399999994</v>
      </c>
      <c r="X48" s="10">
        <f t="shared" si="68"/>
        <v>2813.1911014524112</v>
      </c>
      <c r="Y48" s="10">
        <f t="shared" si="68"/>
        <v>-2594.9539385475882</v>
      </c>
      <c r="Z48" s="17">
        <f t="shared" si="14"/>
        <v>1.3597035684156835</v>
      </c>
      <c r="AA48" s="17">
        <f t="shared" si="15"/>
        <v>2.9823795349119351</v>
      </c>
      <c r="AB48" s="17">
        <f t="shared" si="16"/>
        <v>4.342083103327619</v>
      </c>
    </row>
    <row r="49" spans="1:29" ht="15.75" customHeight="1" x14ac:dyDescent="0.25">
      <c r="A49" s="4">
        <f t="shared" si="17"/>
        <v>44</v>
      </c>
      <c r="B49" s="5" t="s">
        <v>74</v>
      </c>
      <c r="C49" s="4"/>
      <c r="D49" s="6"/>
      <c r="E49" s="7">
        <f>Apr!E48+May!E48+June!E48</f>
        <v>0</v>
      </c>
      <c r="F49" s="7">
        <f>Apr!F48+May!F48+June!F48</f>
        <v>0</v>
      </c>
      <c r="G49" s="7">
        <f t="shared" ref="G49:G52" si="69">F49-E49</f>
        <v>0</v>
      </c>
      <c r="H49" s="7">
        <f>Apr!H48+May!H48+June!H48</f>
        <v>0</v>
      </c>
      <c r="I49" s="7">
        <f>Apr!I48+May!I48+June!I48</f>
        <v>5.0570219999999999</v>
      </c>
      <c r="J49" s="7">
        <f t="shared" ref="J49:J52" si="70">I49-H49</f>
        <v>5.0570219999999999</v>
      </c>
      <c r="K49" s="7">
        <f>Apr!K48+May!K48+June!K48</f>
        <v>0</v>
      </c>
      <c r="L49" s="7">
        <f>Apr!L48+May!L48+June!L48</f>
        <v>9.2568070000000002</v>
      </c>
      <c r="M49" s="7">
        <f t="shared" ref="M49:M52" si="71">L49-K49</f>
        <v>9.2568070000000002</v>
      </c>
      <c r="N49" s="4">
        <f>Apr!N48+May!N48+June!N48</f>
        <v>0</v>
      </c>
      <c r="O49" s="4">
        <f>Apr!O48+May!O48+June!O48</f>
        <v>0</v>
      </c>
      <c r="P49" s="4">
        <f t="shared" ref="P49:P52" si="72">O49-N49</f>
        <v>0</v>
      </c>
      <c r="Q49" s="4">
        <f>Apr!Q48+May!Q48+June!Q48</f>
        <v>0</v>
      </c>
      <c r="R49" s="4">
        <f>Apr!R48+May!R48+June!R48</f>
        <v>0</v>
      </c>
      <c r="S49" s="4">
        <f t="shared" ref="S49:S52" si="73">R49-Q49</f>
        <v>0</v>
      </c>
      <c r="T49" s="4">
        <f>Apr!T48+May!T48+June!T48</f>
        <v>0</v>
      </c>
      <c r="U49" s="4">
        <f>Apr!U48+May!U48+June!U48</f>
        <v>0</v>
      </c>
      <c r="V49" s="4">
        <f t="shared" ref="V49:V52" si="74">U49-T49</f>
        <v>0</v>
      </c>
      <c r="W49" s="7">
        <f t="shared" ref="W49:W52" si="75">T49+Q49+N49+K49+H49</f>
        <v>0</v>
      </c>
      <c r="X49" s="7">
        <f t="shared" ref="X49:X52" si="76">U49+R49+O49+L49+I49</f>
        <v>14.313829</v>
      </c>
      <c r="Y49" s="7">
        <f t="shared" ref="Y49:Y52" si="77">X49-W49</f>
        <v>14.313829</v>
      </c>
      <c r="Z49" s="17" t="e">
        <f t="shared" si="14"/>
        <v>#DIV/0!</v>
      </c>
      <c r="AA49" s="17" t="e">
        <f t="shared" si="15"/>
        <v>#DIV/0!</v>
      </c>
      <c r="AB49" s="17" t="e">
        <f t="shared" si="16"/>
        <v>#DIV/0!</v>
      </c>
    </row>
    <row r="50" spans="1:29" ht="15.75" customHeight="1" x14ac:dyDescent="0.25">
      <c r="A50" s="4">
        <f t="shared" si="17"/>
        <v>45</v>
      </c>
      <c r="B50" s="5" t="s">
        <v>75</v>
      </c>
      <c r="C50" s="4"/>
      <c r="D50" s="6"/>
      <c r="E50" s="7">
        <f>Apr!E49+May!E49+June!E49</f>
        <v>0</v>
      </c>
      <c r="F50" s="7">
        <f>Apr!F49+May!F49+June!F49</f>
        <v>13.257747423079202</v>
      </c>
      <c r="G50" s="7">
        <f t="shared" si="69"/>
        <v>13.257747423079202</v>
      </c>
      <c r="H50" s="7">
        <f>Apr!H49+May!H49+June!H49</f>
        <v>0</v>
      </c>
      <c r="I50" s="7">
        <f>Apr!I49+May!I49+June!I49</f>
        <v>0</v>
      </c>
      <c r="J50" s="7">
        <f t="shared" si="70"/>
        <v>0</v>
      </c>
      <c r="K50" s="7">
        <f>Apr!K49+May!K49+June!K49</f>
        <v>0</v>
      </c>
      <c r="L50" s="7">
        <f>Apr!L49+May!L49+June!L49</f>
        <v>322.700759715</v>
      </c>
      <c r="M50" s="7">
        <f t="shared" si="71"/>
        <v>322.700759715</v>
      </c>
      <c r="N50" s="4">
        <f>Apr!N49+May!N49+June!N49</f>
        <v>0</v>
      </c>
      <c r="O50" s="4">
        <f>Apr!O49+May!O49+June!O49</f>
        <v>0</v>
      </c>
      <c r="P50" s="4">
        <f t="shared" si="72"/>
        <v>0</v>
      </c>
      <c r="Q50" s="4">
        <f>Apr!Q49+May!Q49+June!Q49</f>
        <v>0</v>
      </c>
      <c r="R50" s="4">
        <f>Apr!R49+May!R49+June!R49</f>
        <v>0</v>
      </c>
      <c r="S50" s="4">
        <f t="shared" si="73"/>
        <v>0</v>
      </c>
      <c r="T50" s="4">
        <f>Apr!T49+May!T49+June!T49</f>
        <v>0</v>
      </c>
      <c r="U50" s="4">
        <f>Apr!U49+May!U49+June!U49</f>
        <v>0</v>
      </c>
      <c r="V50" s="4">
        <f t="shared" si="74"/>
        <v>0</v>
      </c>
      <c r="W50" s="7">
        <f t="shared" si="75"/>
        <v>0</v>
      </c>
      <c r="X50" s="7">
        <f t="shared" si="76"/>
        <v>322.700759715</v>
      </c>
      <c r="Y50" s="7">
        <f t="shared" si="77"/>
        <v>322.700759715</v>
      </c>
      <c r="Z50" s="17">
        <f t="shared" si="14"/>
        <v>0</v>
      </c>
      <c r="AA50" s="17">
        <f t="shared" si="15"/>
        <v>24.340542131104392</v>
      </c>
      <c r="AB50" s="17">
        <f t="shared" si="16"/>
        <v>24.340542131104392</v>
      </c>
    </row>
    <row r="51" spans="1:29" ht="15.75" customHeight="1" x14ac:dyDescent="0.25">
      <c r="A51" s="4">
        <f t="shared" si="17"/>
        <v>46</v>
      </c>
      <c r="B51" s="5" t="s">
        <v>76</v>
      </c>
      <c r="C51" s="4"/>
      <c r="D51" s="6"/>
      <c r="E51" s="7">
        <f>Apr!E50+May!E50+June!E50</f>
        <v>44.35</v>
      </c>
      <c r="F51" s="7">
        <f>Apr!F50+May!F50+June!F50</f>
        <v>492.60295492</v>
      </c>
      <c r="G51" s="7">
        <f t="shared" si="69"/>
        <v>448.25295491999998</v>
      </c>
      <c r="H51" s="7">
        <f>Apr!H50+May!H50+June!H50</f>
        <v>0</v>
      </c>
      <c r="I51" s="7">
        <f>Apr!I50+May!I50+June!I50</f>
        <v>0</v>
      </c>
      <c r="J51" s="7">
        <f t="shared" si="70"/>
        <v>0</v>
      </c>
      <c r="K51" s="7">
        <f>Apr!K50+May!K50+June!K50</f>
        <v>190.70499999999998</v>
      </c>
      <c r="L51" s="7">
        <f>Apr!L50+May!L50+June!L50</f>
        <v>5209.9987450960007</v>
      </c>
      <c r="M51" s="7">
        <f t="shared" si="71"/>
        <v>5019.2937450960007</v>
      </c>
      <c r="N51" s="4">
        <f>Apr!N50+May!N50+June!N50</f>
        <v>0</v>
      </c>
      <c r="O51" s="4">
        <f>Apr!O50+May!O50+June!O50</f>
        <v>0</v>
      </c>
      <c r="P51" s="4">
        <f t="shared" si="72"/>
        <v>0</v>
      </c>
      <c r="Q51" s="4">
        <f>Apr!Q50+May!Q50+June!Q50</f>
        <v>0</v>
      </c>
      <c r="R51" s="4">
        <f>Apr!R50+May!R50+June!R50</f>
        <v>0</v>
      </c>
      <c r="S51" s="4">
        <f t="shared" si="73"/>
        <v>0</v>
      </c>
      <c r="T51" s="4">
        <f>Apr!T50+May!T50+June!T50</f>
        <v>0</v>
      </c>
      <c r="U51" s="4">
        <f>Apr!U50+May!U50+June!U50</f>
        <v>0</v>
      </c>
      <c r="V51" s="4">
        <f t="shared" si="74"/>
        <v>0</v>
      </c>
      <c r="W51" s="7">
        <f t="shared" si="75"/>
        <v>190.70499999999998</v>
      </c>
      <c r="X51" s="7">
        <f t="shared" si="76"/>
        <v>5209.9987450960007</v>
      </c>
      <c r="Y51" s="7">
        <f t="shared" si="77"/>
        <v>5019.2937450960007</v>
      </c>
      <c r="Z51" s="17">
        <f t="shared" si="14"/>
        <v>0</v>
      </c>
      <c r="AA51" s="17">
        <f t="shared" si="15"/>
        <v>10.576466692007802</v>
      </c>
      <c r="AB51" s="17">
        <f t="shared" si="16"/>
        <v>10.576466692007802</v>
      </c>
    </row>
    <row r="52" spans="1:29" ht="15.75" customHeight="1" x14ac:dyDescent="0.25">
      <c r="A52" s="4">
        <f t="shared" si="17"/>
        <v>47</v>
      </c>
      <c r="B52" s="5" t="s">
        <v>77</v>
      </c>
      <c r="C52" s="4"/>
      <c r="D52" s="6"/>
      <c r="E52" s="7">
        <f>Apr!E51+May!E51+June!E51</f>
        <v>1003.73</v>
      </c>
      <c r="F52" s="7">
        <f>Apr!F51+May!F51+June!F51</f>
        <v>1012.8293701198063</v>
      </c>
      <c r="G52" s="7">
        <f t="shared" si="69"/>
        <v>9.0993701198062809</v>
      </c>
      <c r="H52" s="7">
        <f>Apr!H51+May!H51+June!H51</f>
        <v>0</v>
      </c>
      <c r="I52" s="7">
        <f>Apr!I51+May!I51+June!I51</f>
        <v>0</v>
      </c>
      <c r="J52" s="7">
        <f t="shared" si="70"/>
        <v>0</v>
      </c>
      <c r="K52" s="7">
        <f>Apr!K51+May!K51+June!K51</f>
        <v>4416.4120000000003</v>
      </c>
      <c r="L52" s="7">
        <f>Apr!L51+May!L51+June!L51</f>
        <v>5275.4954887269168</v>
      </c>
      <c r="M52" s="7">
        <f t="shared" si="71"/>
        <v>859.08348872691658</v>
      </c>
      <c r="N52" s="4">
        <f>Apr!N51+May!N51+June!N51</f>
        <v>0</v>
      </c>
      <c r="O52" s="4">
        <f>Apr!O51+May!O51+June!O51</f>
        <v>0</v>
      </c>
      <c r="P52" s="4">
        <f t="shared" si="72"/>
        <v>0</v>
      </c>
      <c r="Q52" s="4">
        <f>Apr!Q51+May!Q51+June!Q51</f>
        <v>0</v>
      </c>
      <c r="R52" s="4">
        <f>Apr!R51+May!R51+June!R51</f>
        <v>0</v>
      </c>
      <c r="S52" s="4">
        <f t="shared" si="73"/>
        <v>0</v>
      </c>
      <c r="T52" s="4">
        <f>Apr!T51+May!T51+June!T51</f>
        <v>0</v>
      </c>
      <c r="U52" s="4">
        <f>Apr!U51+May!U51+June!U51</f>
        <v>0</v>
      </c>
      <c r="V52" s="4">
        <f t="shared" si="74"/>
        <v>0</v>
      </c>
      <c r="W52" s="7">
        <f t="shared" si="75"/>
        <v>4416.4120000000003</v>
      </c>
      <c r="X52" s="7">
        <f t="shared" si="76"/>
        <v>5275.4954887269168</v>
      </c>
      <c r="Y52" s="7">
        <f t="shared" si="77"/>
        <v>859.08348872691658</v>
      </c>
      <c r="Z52" s="17">
        <f t="shared" si="14"/>
        <v>0</v>
      </c>
      <c r="AA52" s="17">
        <f t="shared" si="15"/>
        <v>5.2086715140407955</v>
      </c>
      <c r="AB52" s="17">
        <f t="shared" si="16"/>
        <v>5.2086715140407955</v>
      </c>
    </row>
    <row r="53" spans="1:29" ht="15.75" customHeight="1" x14ac:dyDescent="0.25">
      <c r="A53" s="4">
        <f t="shared" si="17"/>
        <v>48</v>
      </c>
      <c r="B53" s="12" t="s">
        <v>78</v>
      </c>
      <c r="C53" s="13">
        <f>SUM(C49:C52)+C48+C43+C40+C39+C23</f>
        <v>26369.690000000002</v>
      </c>
      <c r="D53" s="13">
        <f t="shared" ref="D53:Y53" si="78">SUM(D49:D52)+D48+D43+D40+D39+D23</f>
        <v>0</v>
      </c>
      <c r="E53" s="14">
        <f>SUM(E49:E52)+E48+E43+E40+E39+E23</f>
        <v>4372.134</v>
      </c>
      <c r="F53" s="14">
        <f t="shared" si="78"/>
        <v>4331.8510700484458</v>
      </c>
      <c r="G53" s="14">
        <f t="shared" si="78"/>
        <v>-40.282929951553626</v>
      </c>
      <c r="H53" s="14">
        <f t="shared" si="78"/>
        <v>3991.05</v>
      </c>
      <c r="I53" s="14">
        <f t="shared" si="78"/>
        <v>3706.6210318710118</v>
      </c>
      <c r="J53" s="14">
        <f t="shared" si="78"/>
        <v>-284.42896812898857</v>
      </c>
      <c r="K53" s="14">
        <f t="shared" si="78"/>
        <v>14836.71574</v>
      </c>
      <c r="L53" s="14">
        <f t="shared" si="78"/>
        <v>20607.01027529053</v>
      </c>
      <c r="M53" s="14">
        <f t="shared" si="78"/>
        <v>5770.2945352905317</v>
      </c>
      <c r="N53" s="13">
        <f t="shared" si="78"/>
        <v>0</v>
      </c>
      <c r="O53" s="13">
        <f t="shared" si="78"/>
        <v>0</v>
      </c>
      <c r="P53" s="13">
        <f t="shared" si="78"/>
        <v>0</v>
      </c>
      <c r="Q53" s="13">
        <f t="shared" si="78"/>
        <v>0</v>
      </c>
      <c r="R53" s="13">
        <f t="shared" si="78"/>
        <v>0</v>
      </c>
      <c r="S53" s="13">
        <f t="shared" si="78"/>
        <v>0</v>
      </c>
      <c r="T53" s="13">
        <f t="shared" si="78"/>
        <v>0</v>
      </c>
      <c r="U53" s="13">
        <f t="shared" si="78"/>
        <v>0</v>
      </c>
      <c r="V53" s="13">
        <f t="shared" si="78"/>
        <v>0</v>
      </c>
      <c r="W53" s="14">
        <f t="shared" si="78"/>
        <v>18827.765740000003</v>
      </c>
      <c r="X53" s="14">
        <f t="shared" si="78"/>
        <v>24313.631307161544</v>
      </c>
      <c r="Y53" s="14">
        <f t="shared" si="78"/>
        <v>5485.8655671615434</v>
      </c>
      <c r="AA53" s="17">
        <f>W53/10</f>
        <v>1882.7765740000002</v>
      </c>
      <c r="AB53" s="17">
        <f t="shared" ref="AB53:AC53" si="79">X53/10</f>
        <v>2431.3631307161545</v>
      </c>
      <c r="AC53" s="17">
        <f t="shared" si="79"/>
        <v>548.58655671615429</v>
      </c>
    </row>
    <row r="54" spans="1:29" ht="15.75" customHeight="1" x14ac:dyDescent="0.25">
      <c r="A54" s="4">
        <f t="shared" si="17"/>
        <v>49</v>
      </c>
      <c r="B54" s="5" t="s">
        <v>79</v>
      </c>
      <c r="C54" s="4"/>
      <c r="D54" s="6"/>
      <c r="E54" s="7">
        <f>Apr!E53+May!E53+June!E53</f>
        <v>0</v>
      </c>
      <c r="F54" s="7">
        <f>Apr!F53+May!F53+June!F53</f>
        <v>0</v>
      </c>
      <c r="G54" s="7">
        <f t="shared" ref="G54:G57" si="80">F54-E54</f>
        <v>0</v>
      </c>
      <c r="H54" s="7">
        <f>Apr!H53+May!H53+June!H53</f>
        <v>1740.325</v>
      </c>
      <c r="I54" s="7">
        <f>Apr!I53+May!I53+June!I53</f>
        <v>1635.6494400000001</v>
      </c>
      <c r="J54" s="7">
        <f t="shared" ref="J54:J57" si="81">I54-H54</f>
        <v>-104.6755599999999</v>
      </c>
      <c r="K54" s="7">
        <f>Apr!K53+May!K53+June!K53</f>
        <v>0</v>
      </c>
      <c r="L54" s="7">
        <f>Apr!L53+May!L53+June!L53</f>
        <v>0</v>
      </c>
      <c r="M54" s="7">
        <f t="shared" ref="M54:M57" si="82">L54-K54</f>
        <v>0</v>
      </c>
      <c r="N54" s="4">
        <f>Apr!N53+May!N53+June!N53</f>
        <v>0</v>
      </c>
      <c r="O54" s="4">
        <f>Apr!O53+May!O53+June!O53</f>
        <v>0</v>
      </c>
      <c r="P54" s="4">
        <f t="shared" ref="P54:P57" si="83">O54-N54</f>
        <v>0</v>
      </c>
      <c r="Q54" s="4">
        <f>Apr!Q53+May!Q53+June!Q53</f>
        <v>0</v>
      </c>
      <c r="R54" s="4">
        <f>Apr!R53+May!R53+June!R53</f>
        <v>0</v>
      </c>
      <c r="S54" s="4">
        <f t="shared" ref="S54:S57" si="84">R54-Q54</f>
        <v>0</v>
      </c>
      <c r="T54" s="4">
        <f>Apr!T53+May!T53+June!T53</f>
        <v>0</v>
      </c>
      <c r="U54" s="4">
        <f>Apr!U53+May!U53+June!U53</f>
        <v>0</v>
      </c>
      <c r="V54" s="4">
        <f t="shared" ref="V54:V57" si="85">U54-T54</f>
        <v>0</v>
      </c>
      <c r="W54" s="7">
        <f t="shared" ref="W54:W57" si="86">T54+Q54+N54+K54+H54</f>
        <v>1740.325</v>
      </c>
      <c r="X54" s="7">
        <f t="shared" ref="X54:X57" si="87">U54+R54+O54+L54+I54</f>
        <v>1635.6494400000001</v>
      </c>
      <c r="Y54" s="7">
        <f t="shared" ref="Y54:Y57" si="88">X54-W54</f>
        <v>-104.6755599999999</v>
      </c>
      <c r="AA54" s="17">
        <f t="shared" ref="AA54:AA58" si="89">W54/10</f>
        <v>174.0325</v>
      </c>
      <c r="AB54" s="17">
        <f t="shared" ref="AB54:AB58" si="90">X54/10</f>
        <v>163.56494400000003</v>
      </c>
      <c r="AC54" s="17">
        <f t="shared" ref="AC54:AC58" si="91">Y54/10</f>
        <v>-10.467555999999991</v>
      </c>
    </row>
    <row r="55" spans="1:29" ht="15.75" customHeight="1" x14ac:dyDescent="0.25">
      <c r="A55" s="4">
        <f t="shared" si="17"/>
        <v>50</v>
      </c>
      <c r="B55" s="5" t="s">
        <v>80</v>
      </c>
      <c r="C55" s="4"/>
      <c r="D55" s="6"/>
      <c r="E55" s="7">
        <f>Apr!E54+May!E54+June!E54</f>
        <v>0</v>
      </c>
      <c r="F55" s="7">
        <f>Apr!F54+May!F54+June!F54</f>
        <v>0</v>
      </c>
      <c r="G55" s="7">
        <f t="shared" si="80"/>
        <v>0</v>
      </c>
      <c r="H55" s="7">
        <f>Apr!H54+May!H54+June!H54</f>
        <v>22.75</v>
      </c>
      <c r="I55" s="7">
        <f>Apr!I54+May!I54+June!I54</f>
        <v>26.389135</v>
      </c>
      <c r="J55" s="7">
        <f t="shared" si="81"/>
        <v>3.6391349999999996</v>
      </c>
      <c r="K55" s="7">
        <f>Apr!K54+May!K54+June!K54</f>
        <v>0</v>
      </c>
      <c r="L55" s="7">
        <f>Apr!L54+May!L54+June!L54</f>
        <v>0</v>
      </c>
      <c r="M55" s="7">
        <f t="shared" si="82"/>
        <v>0</v>
      </c>
      <c r="N55" s="4">
        <f>Apr!N54+May!N54+June!N54</f>
        <v>0</v>
      </c>
      <c r="O55" s="4">
        <f>Apr!O54+May!O54+June!O54</f>
        <v>0</v>
      </c>
      <c r="P55" s="4">
        <f t="shared" si="83"/>
        <v>0</v>
      </c>
      <c r="Q55" s="4">
        <f>Apr!Q54+May!Q54+June!Q54</f>
        <v>0</v>
      </c>
      <c r="R55" s="4">
        <f>Apr!R54+May!R54+June!R54</f>
        <v>0</v>
      </c>
      <c r="S55" s="4">
        <f t="shared" si="84"/>
        <v>0</v>
      </c>
      <c r="T55" s="4">
        <f>Apr!T54+May!T54+June!T54</f>
        <v>0</v>
      </c>
      <c r="U55" s="4">
        <f>Apr!U54+May!U54+June!U54</f>
        <v>0</v>
      </c>
      <c r="V55" s="4">
        <f t="shared" si="85"/>
        <v>0</v>
      </c>
      <c r="W55" s="7">
        <f t="shared" si="86"/>
        <v>22.75</v>
      </c>
      <c r="X55" s="7">
        <f t="shared" si="87"/>
        <v>26.389135</v>
      </c>
      <c r="Y55" s="7">
        <f t="shared" si="88"/>
        <v>3.6391349999999996</v>
      </c>
      <c r="AA55" s="17">
        <f t="shared" si="89"/>
        <v>2.2749999999999999</v>
      </c>
      <c r="AB55" s="17">
        <f t="shared" si="90"/>
        <v>2.6389135000000001</v>
      </c>
      <c r="AC55" s="17">
        <f t="shared" si="91"/>
        <v>0.36391349999999995</v>
      </c>
    </row>
    <row r="56" spans="1:29" ht="15.75" customHeight="1" x14ac:dyDescent="0.25">
      <c r="A56" s="4">
        <f t="shared" si="17"/>
        <v>51</v>
      </c>
      <c r="B56" s="5" t="s">
        <v>81</v>
      </c>
      <c r="C56" s="4"/>
      <c r="D56" s="6"/>
      <c r="E56" s="7">
        <f>Apr!E55+May!E55+June!E55</f>
        <v>0</v>
      </c>
      <c r="F56" s="7">
        <f>Apr!F55+May!F55+June!F55</f>
        <v>0</v>
      </c>
      <c r="G56" s="7">
        <f t="shared" si="80"/>
        <v>0</v>
      </c>
      <c r="H56" s="7">
        <f>Apr!H55+May!H55+June!H55</f>
        <v>473.5</v>
      </c>
      <c r="I56" s="7">
        <f>Apr!I55+May!I55+June!I55</f>
        <v>686.45036733280006</v>
      </c>
      <c r="J56" s="7">
        <f t="shared" si="81"/>
        <v>212.95036733280006</v>
      </c>
      <c r="K56" s="7">
        <f>Apr!K55+May!K55+June!K55</f>
        <v>0</v>
      </c>
      <c r="L56" s="7">
        <f>Apr!L55+May!L55+June!L55</f>
        <v>0</v>
      </c>
      <c r="M56" s="7">
        <f t="shared" si="82"/>
        <v>0</v>
      </c>
      <c r="N56" s="4">
        <f>Apr!N55+May!N55+June!N55</f>
        <v>0</v>
      </c>
      <c r="O56" s="4">
        <f>Apr!O55+May!O55+June!O55</f>
        <v>0</v>
      </c>
      <c r="P56" s="4">
        <f t="shared" si="83"/>
        <v>0</v>
      </c>
      <c r="Q56" s="4">
        <f>Apr!Q55+May!Q55+June!Q55</f>
        <v>0</v>
      </c>
      <c r="R56" s="4">
        <f>Apr!R55+May!R55+June!R55</f>
        <v>0</v>
      </c>
      <c r="S56" s="4">
        <f t="shared" si="84"/>
        <v>0</v>
      </c>
      <c r="T56" s="4">
        <f>Apr!T55+May!T55+June!T55</f>
        <v>0</v>
      </c>
      <c r="U56" s="4">
        <f>Apr!U55+May!U55+June!U55</f>
        <v>0</v>
      </c>
      <c r="V56" s="4">
        <f t="shared" si="85"/>
        <v>0</v>
      </c>
      <c r="W56" s="7">
        <f t="shared" si="86"/>
        <v>473.5</v>
      </c>
      <c r="X56" s="7">
        <f t="shared" si="87"/>
        <v>686.45036733280006</v>
      </c>
      <c r="Y56" s="7">
        <f t="shared" si="88"/>
        <v>212.95036733280006</v>
      </c>
      <c r="AA56" s="17">
        <f t="shared" si="89"/>
        <v>47.35</v>
      </c>
      <c r="AB56" s="17">
        <f t="shared" si="90"/>
        <v>68.645036733280008</v>
      </c>
      <c r="AC56" s="17">
        <f t="shared" si="91"/>
        <v>21.295036733280007</v>
      </c>
    </row>
    <row r="57" spans="1:29" ht="15.75" customHeight="1" x14ac:dyDescent="0.25">
      <c r="A57" s="4">
        <f t="shared" si="17"/>
        <v>52</v>
      </c>
      <c r="B57" s="5" t="s">
        <v>82</v>
      </c>
      <c r="C57" s="4"/>
      <c r="D57" s="6"/>
      <c r="E57" s="7">
        <f>Apr!E56+May!E56+June!E56</f>
        <v>0</v>
      </c>
      <c r="F57" s="7">
        <f>Apr!F56+May!F56+June!F56</f>
        <v>0</v>
      </c>
      <c r="G57" s="7">
        <f t="shared" si="80"/>
        <v>0</v>
      </c>
      <c r="H57" s="7">
        <f>Apr!H56+May!H56+June!H56</f>
        <v>2.9249999999999998</v>
      </c>
      <c r="I57" s="7">
        <f>Apr!I56+May!I56+June!I56</f>
        <v>1.8472473531999998</v>
      </c>
      <c r="J57" s="7">
        <f t="shared" si="81"/>
        <v>-1.0777526468</v>
      </c>
      <c r="K57" s="7">
        <f>Apr!K56+May!K56+June!K56</f>
        <v>0</v>
      </c>
      <c r="L57" s="7">
        <f>Apr!L56+May!L56+June!L56</f>
        <v>0</v>
      </c>
      <c r="M57" s="7">
        <f t="shared" si="82"/>
        <v>0</v>
      </c>
      <c r="N57" s="4">
        <f>Apr!N56+May!N56+June!N56</f>
        <v>0</v>
      </c>
      <c r="O57" s="4">
        <f>Apr!O56+May!O56+June!O56</f>
        <v>0</v>
      </c>
      <c r="P57" s="4">
        <f t="shared" si="83"/>
        <v>0</v>
      </c>
      <c r="Q57" s="4">
        <f>Apr!Q56+May!Q56+June!Q56</f>
        <v>0</v>
      </c>
      <c r="R57" s="4">
        <f>Apr!R56+May!R56+June!R56</f>
        <v>0</v>
      </c>
      <c r="S57" s="4">
        <f t="shared" si="84"/>
        <v>0</v>
      </c>
      <c r="T57" s="4">
        <f>Apr!T56+May!T56+June!T56</f>
        <v>0</v>
      </c>
      <c r="U57" s="4">
        <f>Apr!U56+May!U56+June!U56</f>
        <v>0</v>
      </c>
      <c r="V57" s="4">
        <f t="shared" si="85"/>
        <v>0</v>
      </c>
      <c r="W57" s="7">
        <f t="shared" si="86"/>
        <v>2.9249999999999998</v>
      </c>
      <c r="X57" s="7">
        <f t="shared" si="87"/>
        <v>1.8472473531999998</v>
      </c>
      <c r="Y57" s="7">
        <f t="shared" si="88"/>
        <v>-1.0777526468</v>
      </c>
      <c r="AA57" s="17">
        <f t="shared" si="89"/>
        <v>0.29249999999999998</v>
      </c>
      <c r="AB57" s="17">
        <f t="shared" si="90"/>
        <v>0.18472473531999997</v>
      </c>
      <c r="AC57" s="17">
        <f t="shared" si="91"/>
        <v>-0.10777526468000001</v>
      </c>
    </row>
    <row r="58" spans="1:29" ht="25.5" x14ac:dyDescent="0.25">
      <c r="A58" s="4">
        <f t="shared" si="17"/>
        <v>53</v>
      </c>
      <c r="B58" s="8" t="s">
        <v>83</v>
      </c>
      <c r="C58" s="3"/>
      <c r="D58" s="9"/>
      <c r="E58" s="10">
        <f t="shared" ref="E58:S58" si="92">SUM(E54:E57)</f>
        <v>0</v>
      </c>
      <c r="F58" s="10">
        <f t="shared" si="92"/>
        <v>0</v>
      </c>
      <c r="G58" s="10">
        <f t="shared" si="92"/>
        <v>0</v>
      </c>
      <c r="H58" s="10">
        <f t="shared" si="92"/>
        <v>2239.5</v>
      </c>
      <c r="I58" s="10">
        <f t="shared" si="92"/>
        <v>2350.3361896860001</v>
      </c>
      <c r="J58" s="10">
        <f t="shared" si="92"/>
        <v>110.83618968600015</v>
      </c>
      <c r="K58" s="10">
        <f t="shared" si="92"/>
        <v>0</v>
      </c>
      <c r="L58" s="10">
        <f t="shared" si="92"/>
        <v>0</v>
      </c>
      <c r="M58" s="10">
        <f t="shared" si="92"/>
        <v>0</v>
      </c>
      <c r="N58" s="3">
        <f t="shared" si="92"/>
        <v>0</v>
      </c>
      <c r="O58" s="3">
        <f t="shared" si="92"/>
        <v>0</v>
      </c>
      <c r="P58" s="3">
        <f t="shared" si="92"/>
        <v>0</v>
      </c>
      <c r="Q58" s="3">
        <f t="shared" si="92"/>
        <v>0</v>
      </c>
      <c r="R58" s="3">
        <f t="shared" si="92"/>
        <v>0</v>
      </c>
      <c r="S58" s="3">
        <f t="shared" si="92"/>
        <v>0</v>
      </c>
      <c r="T58" s="3">
        <f>SUM(T54:T57)</f>
        <v>0</v>
      </c>
      <c r="U58" s="3">
        <f t="shared" ref="U58:Y58" si="93">SUM(U54:U57)</f>
        <v>0</v>
      </c>
      <c r="V58" s="3">
        <f t="shared" si="93"/>
        <v>0</v>
      </c>
      <c r="W58" s="10">
        <f t="shared" si="93"/>
        <v>2239.5</v>
      </c>
      <c r="X58" s="10">
        <f t="shared" si="93"/>
        <v>2350.3361896860001</v>
      </c>
      <c r="Y58" s="10">
        <f t="shared" si="93"/>
        <v>110.83618968600015</v>
      </c>
      <c r="AA58" s="17">
        <f t="shared" si="89"/>
        <v>223.95</v>
      </c>
      <c r="AB58" s="17">
        <f t="shared" si="90"/>
        <v>235.03361896860002</v>
      </c>
      <c r="AC58" s="17">
        <f t="shared" si="91"/>
        <v>11.083618968600016</v>
      </c>
    </row>
    <row r="59" spans="1:29" ht="51" x14ac:dyDescent="0.25">
      <c r="A59" s="4">
        <f t="shared" si="17"/>
        <v>54</v>
      </c>
      <c r="B59" s="5" t="s">
        <v>90</v>
      </c>
      <c r="C59" s="4"/>
      <c r="D59" s="6"/>
      <c r="E59" s="7">
        <f>Apr!E58+May!E58+June!E58</f>
        <v>0</v>
      </c>
      <c r="F59" s="7">
        <f>Apr!F58+May!F58+June!F58</f>
        <v>0</v>
      </c>
      <c r="G59" s="7">
        <f>F59-E59</f>
        <v>0</v>
      </c>
      <c r="H59" s="7">
        <f>Apr!H58+May!H58+June!H58</f>
        <v>0</v>
      </c>
      <c r="I59" s="7">
        <f>Apr!I58+May!I58+June!I58</f>
        <v>0</v>
      </c>
      <c r="J59" s="7">
        <f t="shared" ref="J59" si="94">I59-H59</f>
        <v>0</v>
      </c>
      <c r="K59" s="7">
        <f>Apr!K58+May!K58+June!K58</f>
        <v>0</v>
      </c>
      <c r="L59" s="7">
        <f>Apr!L58+May!L58+June!L58</f>
        <v>0</v>
      </c>
      <c r="M59" s="7">
        <f t="shared" ref="M59" si="95">L59-K59</f>
        <v>0</v>
      </c>
      <c r="N59" s="4">
        <f>Apr!N58+May!N58+June!N58</f>
        <v>0</v>
      </c>
      <c r="O59" s="4">
        <f>Apr!O58+May!O58+June!O58</f>
        <v>0</v>
      </c>
      <c r="P59" s="4">
        <f>O59-N59</f>
        <v>0</v>
      </c>
      <c r="Q59" s="4">
        <f>Apr!Q58+May!Q58+June!Q58</f>
        <v>0</v>
      </c>
      <c r="R59" s="4">
        <f>Apr!R58+May!R58+June!R58</f>
        <v>0</v>
      </c>
      <c r="S59" s="4">
        <f t="shared" ref="S59" si="96">R59-Q59</f>
        <v>0</v>
      </c>
      <c r="T59" s="4">
        <f>Apr!T58+May!T58+June!T58</f>
        <v>0</v>
      </c>
      <c r="U59" s="4">
        <f>Apr!U58+May!U58+June!U58</f>
        <v>0</v>
      </c>
      <c r="V59" s="4">
        <f t="shared" ref="V59" si="97">U59-T59</f>
        <v>0</v>
      </c>
      <c r="W59" s="7">
        <f>T59+Q59+N59+K59+H59</f>
        <v>0</v>
      </c>
      <c r="X59" s="7">
        <f>U59+R59+O59+L59+I59</f>
        <v>0</v>
      </c>
      <c r="Y59" s="7">
        <f t="shared" ref="Y59" si="98">X59-W59</f>
        <v>0</v>
      </c>
    </row>
    <row r="60" spans="1:29" x14ac:dyDescent="0.25">
      <c r="A60" s="4">
        <f t="shared" si="17"/>
        <v>55</v>
      </c>
      <c r="B60" s="8" t="s">
        <v>84</v>
      </c>
      <c r="C60" s="3"/>
      <c r="D60" s="9"/>
      <c r="E60" s="10">
        <f t="shared" ref="E60:S60" si="99">E59+E58+E53</f>
        <v>4372.134</v>
      </c>
      <c r="F60" s="10">
        <f t="shared" si="99"/>
        <v>4331.8510700484458</v>
      </c>
      <c r="G60" s="10">
        <f t="shared" si="99"/>
        <v>-40.282929951553626</v>
      </c>
      <c r="H60" s="10">
        <f t="shared" si="99"/>
        <v>6230.55</v>
      </c>
      <c r="I60" s="10">
        <f t="shared" si="99"/>
        <v>6056.9572215570115</v>
      </c>
      <c r="J60" s="10">
        <f t="shared" si="99"/>
        <v>-173.59277844298842</v>
      </c>
      <c r="K60" s="10">
        <f t="shared" si="99"/>
        <v>14836.71574</v>
      </c>
      <c r="L60" s="10">
        <f t="shared" si="99"/>
        <v>20607.01027529053</v>
      </c>
      <c r="M60" s="10">
        <f t="shared" si="99"/>
        <v>5770.2945352905317</v>
      </c>
      <c r="N60" s="10">
        <f t="shared" si="99"/>
        <v>0</v>
      </c>
      <c r="O60" s="10">
        <f t="shared" si="99"/>
        <v>0</v>
      </c>
      <c r="P60" s="10">
        <f t="shared" si="99"/>
        <v>0</v>
      </c>
      <c r="Q60" s="10">
        <f t="shared" si="99"/>
        <v>0</v>
      </c>
      <c r="R60" s="10">
        <f t="shared" si="99"/>
        <v>0</v>
      </c>
      <c r="S60" s="10">
        <f t="shared" si="99"/>
        <v>0</v>
      </c>
      <c r="T60" s="10">
        <f>T59+T58+T53</f>
        <v>0</v>
      </c>
      <c r="U60" s="10">
        <f t="shared" ref="U60:Y60" si="100">U59+U58+U53</f>
        <v>0</v>
      </c>
      <c r="V60" s="10">
        <f t="shared" si="100"/>
        <v>0</v>
      </c>
      <c r="W60" s="10">
        <f t="shared" si="100"/>
        <v>21067.265740000003</v>
      </c>
      <c r="X60" s="10">
        <f t="shared" si="100"/>
        <v>26663.967496847545</v>
      </c>
      <c r="Y60" s="10">
        <f t="shared" si="100"/>
        <v>5596.7017568475439</v>
      </c>
    </row>
    <row r="61" spans="1:29" ht="13.5" thickBot="1" x14ac:dyDescent="0.3">
      <c r="A61" s="4"/>
      <c r="B61" s="5"/>
      <c r="C61" s="4"/>
      <c r="D61" s="6"/>
      <c r="E61" s="4"/>
      <c r="F61" s="7"/>
      <c r="G61" s="4"/>
      <c r="H61" s="4"/>
      <c r="I61" s="4"/>
      <c r="J61" s="4"/>
      <c r="K61" s="4"/>
      <c r="L61" s="4"/>
      <c r="M61" s="4"/>
      <c r="N61" s="4"/>
      <c r="O61" s="4"/>
      <c r="P61" s="18"/>
      <c r="Q61" s="18"/>
      <c r="R61" s="18"/>
      <c r="S61" s="18"/>
      <c r="T61" s="18"/>
      <c r="U61" s="18"/>
      <c r="V61" s="18"/>
      <c r="W61" s="19"/>
      <c r="X61" s="19"/>
      <c r="Y61" s="19"/>
    </row>
    <row r="62" spans="1:29" ht="26.25" customHeight="1" x14ac:dyDescent="0.25">
      <c r="B62" s="34" t="s">
        <v>85</v>
      </c>
      <c r="C62" s="34"/>
      <c r="P62" s="38" t="s">
        <v>92</v>
      </c>
      <c r="Q62" s="39"/>
      <c r="R62" s="39"/>
      <c r="S62" s="39"/>
      <c r="T62" s="39"/>
      <c r="U62" s="39"/>
      <c r="V62" s="39"/>
      <c r="W62" s="39"/>
      <c r="X62" s="20" t="s">
        <v>93</v>
      </c>
      <c r="Y62" s="21">
        <f>X60/F60</f>
        <v>6.1553287649266633</v>
      </c>
    </row>
    <row r="63" spans="1:29" ht="26.25" customHeight="1" x14ac:dyDescent="0.25">
      <c r="B63" s="34"/>
      <c r="C63" s="34"/>
      <c r="P63" s="40" t="s">
        <v>94</v>
      </c>
      <c r="Q63" s="41"/>
      <c r="R63" s="41"/>
      <c r="S63" s="41"/>
      <c r="T63" s="41"/>
      <c r="U63" s="41"/>
      <c r="V63" s="41"/>
      <c r="W63" s="41"/>
      <c r="X63" s="2" t="s">
        <v>93</v>
      </c>
      <c r="Y63" s="22">
        <f>W60/E60</f>
        <v>4.8185315774859605</v>
      </c>
      <c r="AA63" s="17">
        <v>1.34</v>
      </c>
    </row>
    <row r="64" spans="1:29" ht="26.25" customHeight="1" x14ac:dyDescent="0.25">
      <c r="B64" s="1"/>
      <c r="J64" s="1">
        <f>174.033*4</f>
        <v>696.13199999999995</v>
      </c>
      <c r="P64" s="40" t="s">
        <v>104</v>
      </c>
      <c r="Q64" s="41"/>
      <c r="R64" s="41"/>
      <c r="S64" s="41"/>
      <c r="T64" s="41"/>
      <c r="U64" s="41"/>
      <c r="V64" s="41"/>
      <c r="W64" s="41"/>
      <c r="X64" s="2" t="s">
        <v>93</v>
      </c>
      <c r="Y64" s="23">
        <v>9.6100000000000005E-2</v>
      </c>
    </row>
    <row r="65" spans="2:29" ht="26.25" customHeight="1" x14ac:dyDescent="0.25">
      <c r="B65" s="1"/>
      <c r="P65" s="40" t="s">
        <v>95</v>
      </c>
      <c r="Q65" s="41"/>
      <c r="R65" s="41"/>
      <c r="S65" s="41"/>
      <c r="T65" s="41"/>
      <c r="U65" s="41"/>
      <c r="V65" s="41"/>
      <c r="W65" s="41"/>
      <c r="X65" s="2" t="s">
        <v>93</v>
      </c>
      <c r="Y65" s="23">
        <v>0.109</v>
      </c>
      <c r="AA65" s="1">
        <v>9.61</v>
      </c>
    </row>
    <row r="66" spans="2:29" ht="26.25" customHeight="1" x14ac:dyDescent="0.25">
      <c r="P66" s="40" t="s">
        <v>96</v>
      </c>
      <c r="Q66" s="41"/>
      <c r="R66" s="41"/>
      <c r="S66" s="41"/>
      <c r="T66" s="41"/>
      <c r="U66" s="41"/>
      <c r="V66" s="41"/>
      <c r="W66" s="41"/>
      <c r="X66" s="2" t="s">
        <v>93</v>
      </c>
      <c r="Y66" s="23">
        <f>Y64</f>
        <v>9.6100000000000005E-2</v>
      </c>
      <c r="AA66" s="1">
        <f>1.34/(100-9.61%)</f>
        <v>1.3412889787085391E-2</v>
      </c>
    </row>
    <row r="67" spans="2:29" ht="26.25" customHeight="1" thickBot="1" x14ac:dyDescent="0.3">
      <c r="P67" s="36" t="s">
        <v>97</v>
      </c>
      <c r="Q67" s="37"/>
      <c r="R67" s="37"/>
      <c r="S67" s="37"/>
      <c r="T67" s="37"/>
      <c r="U67" s="37"/>
      <c r="V67" s="37"/>
      <c r="W67" s="37"/>
      <c r="X67" s="24" t="s">
        <v>93</v>
      </c>
      <c r="Y67" s="25">
        <f>(Y62-Y63)/(100%-Y66)</f>
        <v>1.4789215482251385</v>
      </c>
      <c r="AB67" s="1">
        <v>3874.6869999999999</v>
      </c>
      <c r="AC67" s="17">
        <f>AB67*Y67/10</f>
        <v>573.03580969278175</v>
      </c>
    </row>
  </sheetData>
  <mergeCells count="44">
    <mergeCell ref="P67:W67"/>
    <mergeCell ref="P62:W62"/>
    <mergeCell ref="P63:W63"/>
    <mergeCell ref="P64:W64"/>
    <mergeCell ref="P65:W65"/>
    <mergeCell ref="P66:W66"/>
    <mergeCell ref="D3:D5"/>
    <mergeCell ref="E3:G4"/>
    <mergeCell ref="H3:Y3"/>
    <mergeCell ref="H4:J4"/>
    <mergeCell ref="K4:M4"/>
    <mergeCell ref="N4:P4"/>
    <mergeCell ref="B62:C63"/>
    <mergeCell ref="O35:O36"/>
    <mergeCell ref="Q4:S4"/>
    <mergeCell ref="T4:V4"/>
    <mergeCell ref="W4:Y4"/>
    <mergeCell ref="C35:C36"/>
    <mergeCell ref="D35:D36"/>
    <mergeCell ref="E35:E36"/>
    <mergeCell ref="F35:F36"/>
    <mergeCell ref="G35:G36"/>
    <mergeCell ref="H35:H36"/>
    <mergeCell ref="I35:I36"/>
    <mergeCell ref="V35:V36"/>
    <mergeCell ref="W35:W36"/>
    <mergeCell ref="X35:X36"/>
    <mergeCell ref="Y35:Y36"/>
    <mergeCell ref="A1:Y1"/>
    <mergeCell ref="U35:U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T35:T36"/>
    <mergeCell ref="A2:Y2"/>
    <mergeCell ref="A3:A5"/>
    <mergeCell ref="B3:B5"/>
    <mergeCell ref="C3:C5"/>
  </mergeCells>
  <printOptions horizontalCentered="1"/>
  <pageMargins left="0" right="0" top="0.5" bottom="0.5" header="0" footer="0"/>
  <pageSetup paperSize="9" scale="66" fitToHeight="0" orientation="landscape" r:id="rId1"/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Apr</vt:lpstr>
      <vt:lpstr>May</vt:lpstr>
      <vt:lpstr>June</vt:lpstr>
      <vt:lpstr>Q1</vt:lpstr>
      <vt:lpstr>Apr!Print_Area</vt:lpstr>
      <vt:lpstr>June!Print_Area</vt:lpstr>
      <vt:lpstr>May!Print_Area</vt:lpstr>
      <vt:lpstr>'Q1'!Print_Area</vt:lpstr>
      <vt:lpstr>Apr!Print_Titles</vt:lpstr>
      <vt:lpstr>June!Print_Titles</vt:lpstr>
      <vt:lpstr>May!Print_Titles</vt:lpstr>
      <vt:lpstr>'Q1'!Print_Titles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RAC</cp:lastModifiedBy>
  <cp:lastPrinted>2022-09-29T10:17:24Z</cp:lastPrinted>
  <dcterms:created xsi:type="dcterms:W3CDTF">2015-06-05T18:17:20Z</dcterms:created>
  <dcterms:modified xsi:type="dcterms:W3CDTF">2023-05-26T08:50:32Z</dcterms:modified>
</cp:coreProperties>
</file>